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icitações 2022\PMA\CONVITES\CONVITE  nº 002-2022 - PMA - MANUTENÇÃO DE ILUMINAÇÃO PUBLICA\"/>
    </mc:Choice>
  </mc:AlternateContent>
  <xr:revisionPtr revIDLastSave="0" documentId="13_ncr:1_{A62155C1-6454-4643-B9F0-AC966FC5663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NEXO II -A - planilha" sheetId="7" r:id="rId1"/>
    <sheet name="2 memoria de calculo" sheetId="2" r:id="rId2"/>
    <sheet name="ANEXO II B - Cronograma" sheetId="3" r:id="rId3"/>
    <sheet name="ANEXO II C - BDI-  covencionais" sheetId="9" r:id="rId4"/>
    <sheet name="ANEXO - D - BDI diferenciado" sheetId="10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  <c r="D13" i="2"/>
  <c r="E18" i="2"/>
  <c r="C16" i="3"/>
  <c r="M16" i="3" s="1"/>
  <c r="I18" i="7"/>
  <c r="I19" i="7"/>
  <c r="I20" i="7"/>
  <c r="I21" i="7"/>
  <c r="I22" i="7"/>
  <c r="I23" i="7"/>
  <c r="I24" i="7"/>
  <c r="I25" i="7"/>
  <c r="I13" i="7"/>
  <c r="I15" i="7"/>
  <c r="I16" i="7"/>
  <c r="I17" i="7"/>
  <c r="I12" i="7"/>
  <c r="F12" i="7"/>
  <c r="F23" i="7"/>
  <c r="F22" i="7"/>
  <c r="F21" i="7"/>
  <c r="F20" i="7"/>
  <c r="F19" i="7"/>
  <c r="F24" i="7"/>
  <c r="F25" i="7"/>
  <c r="F26" i="7"/>
  <c r="F27" i="7"/>
  <c r="F28" i="7"/>
  <c r="F29" i="7"/>
  <c r="F30" i="7"/>
  <c r="F31" i="7"/>
  <c r="F32" i="7"/>
  <c r="F18" i="7"/>
  <c r="F17" i="7"/>
  <c r="F16" i="7"/>
  <c r="F15" i="7"/>
  <c r="F14" i="7"/>
  <c r="F13" i="7"/>
  <c r="H19" i="10"/>
  <c r="F7" i="7" s="1"/>
  <c r="H19" i="9"/>
  <c r="F6" i="7" s="1"/>
  <c r="G27" i="7" s="1"/>
  <c r="D30" i="2"/>
  <c r="E30" i="2" s="1"/>
  <c r="B40" i="2" s="1"/>
  <c r="G25" i="7" l="1"/>
  <c r="J25" i="7" s="1"/>
  <c r="G13" i="7"/>
  <c r="G14" i="7"/>
  <c r="J14" i="7" s="1"/>
  <c r="G15" i="7"/>
  <c r="G12" i="7"/>
  <c r="G16" i="7"/>
  <c r="E19" i="3"/>
  <c r="I19" i="3"/>
  <c r="M19" i="3"/>
  <c r="K19" i="3"/>
  <c r="E16" i="3"/>
  <c r="G19" i="3"/>
  <c r="G16" i="3"/>
  <c r="I16" i="3"/>
  <c r="K16" i="3"/>
  <c r="G17" i="7"/>
  <c r="J17" i="7" s="1"/>
  <c r="G21" i="7"/>
  <c r="J21" i="7" s="1"/>
  <c r="G20" i="7"/>
  <c r="J20" i="7" s="1"/>
  <c r="J12" i="7"/>
  <c r="G18" i="7"/>
  <c r="J18" i="7" s="1"/>
  <c r="G29" i="7"/>
  <c r="G19" i="7"/>
  <c r="J19" i="7" s="1"/>
  <c r="G22" i="7"/>
  <c r="J22" i="7" s="1"/>
  <c r="G30" i="7"/>
  <c r="J13" i="7"/>
  <c r="G31" i="7"/>
  <c r="G23" i="7"/>
  <c r="J23" i="7" s="1"/>
  <c r="G32" i="7"/>
  <c r="G28" i="7"/>
  <c r="J16" i="7"/>
  <c r="G24" i="7"/>
  <c r="J24" i="7" s="1"/>
  <c r="J15" i="7"/>
  <c r="G26" i="7"/>
  <c r="C19" i="3"/>
  <c r="B42" i="2"/>
  <c r="B33" i="2"/>
  <c r="B44" i="2"/>
  <c r="B35" i="2"/>
  <c r="C42" i="2" l="1"/>
  <c r="D42" i="2" s="1"/>
  <c r="H31" i="7" s="1"/>
  <c r="C33" i="2"/>
  <c r="D33" i="2" s="1"/>
  <c r="H28" i="7" s="1"/>
  <c r="C40" i="2"/>
  <c r="D40" i="2" s="1"/>
  <c r="H30" i="7" s="1"/>
  <c r="I30" i="7" s="1"/>
  <c r="J30" i="7" s="1"/>
  <c r="C35" i="2"/>
  <c r="D35" i="2" s="1"/>
  <c r="H29" i="7" s="1"/>
  <c r="C44" i="2"/>
  <c r="D44" i="2" s="1"/>
  <c r="H32" i="7" s="1"/>
  <c r="I32" i="7" s="1"/>
  <c r="J32" i="7" s="1"/>
  <c r="I29" i="7" l="1"/>
  <c r="J29" i="7" s="1"/>
  <c r="I28" i="7"/>
  <c r="J28" i="7" s="1"/>
  <c r="I31" i="7"/>
  <c r="J31" i="7" s="1"/>
  <c r="H27" i="7"/>
  <c r="I27" i="7" l="1"/>
  <c r="J27" i="7" s="1"/>
  <c r="E13" i="2"/>
  <c r="H26" i="7" s="1"/>
  <c r="I26" i="7" l="1"/>
  <c r="J26" i="7" s="1"/>
  <c r="J33" i="7" s="1"/>
  <c r="D16" i="3" l="1"/>
  <c r="N19" i="3" l="1"/>
  <c r="J19" i="3"/>
  <c r="L19" i="3"/>
  <c r="L16" i="3"/>
  <c r="J16" i="3"/>
  <c r="N16" i="3"/>
  <c r="F16" i="3"/>
  <c r="H16" i="3"/>
  <c r="F19" i="3"/>
  <c r="H19" i="3"/>
  <c r="D19" i="3"/>
  <c r="N20" i="3" l="1"/>
</calcChain>
</file>

<file path=xl/sharedStrings.xml><?xml version="1.0" encoding="utf-8"?>
<sst xmlns="http://schemas.openxmlformats.org/spreadsheetml/2006/main" count="204" uniqueCount="120">
  <si>
    <t>H</t>
  </si>
  <si>
    <t>Dias</t>
  </si>
  <si>
    <t>Horas</t>
  </si>
  <si>
    <t>CRONOGRAMA FÍSICO-FINANCEIRO</t>
  </si>
  <si>
    <t>ITEM</t>
  </si>
  <si>
    <t>1º MÊS</t>
  </si>
  <si>
    <t>2º MÊS</t>
  </si>
  <si>
    <t>3º MÊS</t>
  </si>
  <si>
    <t>4º MÊS</t>
  </si>
  <si>
    <t>5º MÊS</t>
  </si>
  <si>
    <t>6º MÊS</t>
  </si>
  <si>
    <t>TOTAL</t>
  </si>
  <si>
    <t>%</t>
  </si>
  <si>
    <t>VALOR</t>
  </si>
  <si>
    <t>PLANILHA ORÇAMENTÁRIA</t>
  </si>
  <si>
    <t>CÓDIGO</t>
  </si>
  <si>
    <t>UN</t>
  </si>
  <si>
    <t xml:space="preserve">                    </t>
  </si>
  <si>
    <t>MEMORIAL DE CÁLCULO</t>
  </si>
  <si>
    <t>Total</t>
  </si>
  <si>
    <t>Produtivo</t>
  </si>
  <si>
    <t>Improdutivo</t>
  </si>
  <si>
    <t>Serviço:  SERVIÇOS DE MANUTENÇÃO DE ILUMINAÇÃO PÚBLICA</t>
  </si>
  <si>
    <t>Local: LOGRADOUROS DO MUNICIPIO DE APERIBÉ/ RJ.</t>
  </si>
  <si>
    <t>DISCRIMINAÇÃO</t>
  </si>
  <si>
    <t>UNIT SEM BDI</t>
  </si>
  <si>
    <t>CINTA DE ACO GALVANIZADO DE 220MM.FORNECIMENTO</t>
  </si>
  <si>
    <t>BASE EXTERNA PARA RELE FOTOELETRICO.FORNECIMENTO</t>
  </si>
  <si>
    <t>BRACO PARA ILUMINACAO DE RUAS,EM TUBO DE ACO GALVANIZADO COM DIAMETRO DE=48,2MM,PARA FIXACAO EM POSTE OU PAREDE,PROJECAO HORIZONTAL=2500MM,PROJECAO VERTICAL=1660MM.FORNECIMENTO E C OLOCACAO</t>
  </si>
  <si>
    <t>LAMPADA DE VAPOR DE SODIO DE 250W-110/200V.FORNECIMENTO E CO LOCACAO</t>
  </si>
  <si>
    <t>LAMPADA DE VAPOR DE SODIO DE 400W-110/220V.FORNECIMENTO E CO LOCACAO</t>
  </si>
  <si>
    <t>LAMPADA DE MULTIVAPOR METALICO (MVM) DE 250W/220V,BULBO OVOI DE.FORNECIMENTO</t>
  </si>
  <si>
    <t>CABO DE COBRE COM ISOLACAO SOLIDA EXTRUDADA,COM BAIXA EMISSA O DE FUMACA,BIPOLAR,2X2,5MM2,ISOLAMENTO 0,6/1KV,COMPREENDEND O:PREPARO,CORTE E ENFIACAO EM ELETRODUTOS.FORNECIMENTO E COL OCACAO</t>
  </si>
  <si>
    <t>M</t>
  </si>
  <si>
    <t>FITA ISOLANTE AUTO - FUSAO,DE 19MMX20M.FORNECIMENTO</t>
  </si>
  <si>
    <t>PREFEITURA MUNICIPAL DE OBRAS</t>
  </si>
  <si>
    <t>MATERIAL</t>
  </si>
  <si>
    <t>BRACO PARA ILUMINACAO DE RUAS,EM TUBO DE ACO GALVANIZADO COM DIAMETRO DE=25,4MM,PARA FIXACAO EM POSTE OU PAREDE,PROJECAO HORIZONTAL=1000MM,PROJECAO VERTICAL=370MM.FORNECIMENTO E CO LOCACAO</t>
  </si>
  <si>
    <t>REATOR AEREO PARA LAMPADA VS/MVM DE 250W,IGNITOR COM PICO TENSAO 2,8 A 4KV,FATOR DE POTENCIA DE 0,92,TENSAO DE ALIMENTACAO 220/250V,CORRENTE NA LAMPADA 3A,TENSAO NA LAMPADA 100V,PERDA MAXIMA DE 10%(EM-RIOLUZ-30,NBR-13593/13594,IEC-662).FORNECIMENTO</t>
  </si>
  <si>
    <t>RELE FOTOELETRONICO PARA ILUMINACAO PUBLICA,TIPO FAIL-OFF,TENSAO DE ALIMENTACAO DE 105V E 305V,POTENCIA DA CARGA 1000W O   U 1800VA,CORRENTE MAXIMA DA CARGA 10A.CORPO EM POLICARBONATONA COR AZUL,ESTABILIZADO AO UV;PINOS EM LATAO ESTANHADO,DEVENDO ATENDER A ESPECIFICAÇÃO EM - RIOLUZ- 66 E ANSIC 136,10 E NBR 5126, NO QUE COUBER. FORNECIMENTO</t>
  </si>
  <si>
    <t>REATOR AEREO PARA LAMPADA VS/MVM DE 400W,IGNITOR COM PICO TENSAO 2,8 A 4KV,FATOR DE POTENCIA DE 0,92,TENSAO DE ALIMENTACAO 220/250V,CORRENTE NA LAMPADA 4,5A,TENSAO NA LAMPADA 100V,,PERDA MAXIMA DE 10%(EM-RIOLUZ-30,NBR-13593/13594,IEC-662).FORNECIMENTO</t>
  </si>
  <si>
    <t>MAO-DE-OBRA DE ELETRICISTA,INCLUSIVE ENCARGOS SOCIAIS</t>
  </si>
  <si>
    <t xml:space="preserve">MAO-DE-OBRA DE ENGENHEIRO OU ARQUITETO JR.,INCLUSIVE ENCARGOS SOCIAIS                                                   </t>
  </si>
  <si>
    <t>GUINDAUTO COM CAPACIDADE MAXIMA DE CARGA EM TORNO DE 3,5T AAPROXIMADAMENTE 2,00M E ALCANCE MAXIMO VERTICAL(DO SOLO)A APROXIMADAMENTE 7,00M,ANGULO DE GIRO DE 180º,MONTADO SOBRE CHASSIS DE CAMINHAO,EXCLUSIVE ESTE.SAO CONSIDERADOS DOIS AJUDANTES,EXCLUSIVE OPERADOR QUE E CONSIDERADO O MOTORISTA DO CAMINHAO</t>
  </si>
  <si>
    <t>21.046.0035-0</t>
  </si>
  <si>
    <t xml:space="preserve">21.046.0040-0                                           </t>
  </si>
  <si>
    <t>21.031.0015-0</t>
  </si>
  <si>
    <t xml:space="preserve">21.050.0060-0                                         </t>
  </si>
  <si>
    <t>21.031.0010-0</t>
  </si>
  <si>
    <t>18.260.0045-0</t>
  </si>
  <si>
    <t xml:space="preserve">18.260.0040-0                                           </t>
  </si>
  <si>
    <t>18.027.0089-0</t>
  </si>
  <si>
    <t>15.020.0078-0</t>
  </si>
  <si>
    <t>21.045.0080-0</t>
  </si>
  <si>
    <t>15.008.0157-0</t>
  </si>
  <si>
    <t>21.050.0010-0</t>
  </si>
  <si>
    <t>19.004.0080-2</t>
  </si>
  <si>
    <t>19.004.0080-4</t>
  </si>
  <si>
    <t>19.004.0001-2</t>
  </si>
  <si>
    <t>19.004.0001-3</t>
  </si>
  <si>
    <t>19.004.0001-4</t>
  </si>
  <si>
    <t>MENSAL</t>
  </si>
  <si>
    <t>Total Semanal</t>
  </si>
  <si>
    <t>TOTAL SEMANAL</t>
  </si>
  <si>
    <t>ITEM 15 -  MAO-DE-OBRA DE ELETRICISTA,INCLUSIVE ENCARGOS SOCIAIS</t>
  </si>
  <si>
    <t>Total mensal</t>
  </si>
  <si>
    <t xml:space="preserve">GUINDAUTO </t>
  </si>
  <si>
    <t>CAMINHAO COM CARROCERIA</t>
  </si>
  <si>
    <t>Improdutivo ligado</t>
  </si>
  <si>
    <t>Improdutivo deligado</t>
  </si>
  <si>
    <t>15.020.0080-0</t>
  </si>
  <si>
    <t>ITEM 16 - MAO-DE-OBRA DE ENGENHEIRO OU ARQUITETO JR.,INCLUSIVE ENCARGOS SOCIAI</t>
  </si>
  <si>
    <t xml:space="preserve">COMPOSIÇÃO   DO   B.D.I   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</si>
  <si>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</si>
  <si>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</si>
  <si>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</si>
  <si>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</si>
  <si>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</si>
  <si>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</si>
  <si>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</si>
  <si>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</si>
  <si>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</si>
  <si>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</si>
  <si>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CPRB</t>
  </si>
  <si>
    <t>Tributos - PIS/COFINS</t>
  </si>
  <si>
    <t>Fórmula para o cálculo do BDI:</t>
  </si>
  <si>
    <t>{[(1+AC+SRG) x (1+L) x (1+DF)] / (1-T)} -1</t>
  </si>
  <si>
    <t>Resultado do cálculo do BDI:</t>
  </si>
  <si>
    <t>Composição do BDI - Benefícios e Despesas Indiretas</t>
  </si>
  <si>
    <t>BDI 1</t>
  </si>
  <si>
    <t>BDI 2</t>
  </si>
  <si>
    <t>BDI</t>
  </si>
  <si>
    <t>UNIT COM BDI</t>
  </si>
  <si>
    <t xml:space="preserve">COMPOSIÇÃO   DO   B.D.I DIFERENCIADO   </t>
  </si>
  <si>
    <t>BDI 2 - BDI DIFERENCIADO - USADO PARA MERO FORNECIMENTO DE EQUIPAMENTO E MATERIAIS</t>
  </si>
  <si>
    <t>LUMINARIA FECHADA,PARA ILUMINACAO DE RUAS,AVENIDAS E PRACAS,NA FORMA OVOIDE,CORPO REFLETOR ESTAMPADO EM CHAPA DE ALUMINIO,REFRATOR PRISMATICO EM VIDRO BOROSILICATO,PARA LAMPADA:MISTA ATE 500W,VAPOR DE MERCURIO,VAPOR DE SODIO OU VAPOR METALICO  ATE 400W,INCLUSIVE 20,00M DE FIO 2,5MM2,EXCLUSIVE LAMPADA E REATOR.FORNECIMENTO E COLOCACAO</t>
  </si>
  <si>
    <t>7º MÊS</t>
  </si>
  <si>
    <t>8º MÊS</t>
  </si>
  <si>
    <t>9º MÊS</t>
  </si>
  <si>
    <t>10º MÊS</t>
  </si>
  <si>
    <t>11º MÊS</t>
  </si>
  <si>
    <t>12º MÊS</t>
  </si>
  <si>
    <t xml:space="preserve"> ILUMINAÇÃO PÚBLICA</t>
  </si>
  <si>
    <t>CAMINHAO COM CARROCERIA FIXA,NO TOCO,CAPACICADE DE 3,5T,INCL USIVE MOTORISTA, 19.004.0001-2</t>
  </si>
  <si>
    <t>CAMINHAO COM CARROCERIA FIXA,NO TOCO,CAPACICADE DE 3,5T,INCL USIVE MOTORISTA, 19.004.0001-4</t>
  </si>
  <si>
    <t>CAMINHAO COM CARROCERIA FIXA,NO TOCO,CAPACICADE DE 3,5T,INCL USIVE MOTORISTA, 19.004.0001-3</t>
  </si>
  <si>
    <t>IP 50.25.0427</t>
  </si>
  <si>
    <t>LAMPADA DE MULTIVAPOR METALICA (MVM), ALTA PRESSAO, BASE E-40, HQI, 5900K, BULBO OVOIDE, DE 400W, OSRAM OU SIMILAR</t>
  </si>
  <si>
    <t>01983</t>
  </si>
  <si>
    <t>01915</t>
  </si>
  <si>
    <t xml:space="preserve">emop </t>
  </si>
  <si>
    <t>QUANT. TOTAL</t>
  </si>
  <si>
    <t>ANEXO II - A</t>
  </si>
  <si>
    <t>ANEXO II - C</t>
  </si>
  <si>
    <t>ANEXO II - D</t>
  </si>
  <si>
    <r>
      <rPr>
        <b/>
        <sz val="14"/>
        <color theme="1"/>
        <rFont val="Times New Roman"/>
        <family val="1"/>
      </rPr>
      <t>ANEXO II - B</t>
    </r>
    <r>
      <rPr>
        <sz val="14"/>
        <color theme="1"/>
        <rFont val="Times New Roman"/>
        <family val="1"/>
      </rPr>
      <t xml:space="preserve"> </t>
    </r>
  </si>
  <si>
    <t xml:space="preserve">            </t>
  </si>
  <si>
    <t xml:space="preserve">           </t>
  </si>
  <si>
    <t>Representante legal ou Responsável Tecnico</t>
  </si>
  <si>
    <t>Local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</si>
</sst>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#.##000"/>
    <numFmt numFmtId="166" formatCode="##.##000##"/>
    <numFmt numFmtId="167" formatCode="_(&quot;R$ &quot;* #,##0.00_);_(&quot;R$ &quot;* \(#,##0.00\);_(&quot;R$ &quot;* &quot;-&quot;??_);_(@_)"/>
    <numFmt numFmtId="168" formatCode="&quot;R$ 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99CC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87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 applyBorder="1"/>
    <xf numFmtId="0" fontId="6" fillId="4" borderId="0" xfId="0" applyFont="1" applyFill="1" applyBorder="1" applyAlignment="1">
      <alignment horizontal="left" wrapText="1"/>
    </xf>
    <xf numFmtId="10" fontId="6" fillId="4" borderId="0" xfId="0" applyNumberFormat="1" applyFont="1" applyFill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9" fontId="8" fillId="0" borderId="0" xfId="0" applyNumberFormat="1" applyFont="1" applyBorder="1" applyAlignment="1">
      <alignment horizontal="center"/>
    </xf>
    <xf numFmtId="168" fontId="8" fillId="0" borderId="0" xfId="0" applyNumberFormat="1" applyFont="1" applyBorder="1" applyAlignment="1">
      <alignment horizontal="center"/>
    </xf>
    <xf numFmtId="9" fontId="2" fillId="0" borderId="0" xfId="0" applyNumberFormat="1" applyFont="1" applyBorder="1"/>
    <xf numFmtId="167" fontId="2" fillId="0" borderId="0" xfId="0" applyNumberFormat="1" applyFont="1" applyBorder="1"/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/>
    <xf numFmtId="164" fontId="0" fillId="3" borderId="4" xfId="0" applyNumberFormat="1" applyFill="1" applyBorder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3" borderId="0" xfId="0" applyFill="1"/>
    <xf numFmtId="0" fontId="5" fillId="0" borderId="0" xfId="0" applyFont="1" applyAlignment="1"/>
    <xf numFmtId="43" fontId="0" fillId="0" borderId="0" xfId="0" applyNumberFormat="1"/>
    <xf numFmtId="0" fontId="4" fillId="0" borderId="0" xfId="3" applyFont="1"/>
    <xf numFmtId="0" fontId="18" fillId="0" borderId="0" xfId="3"/>
    <xf numFmtId="0" fontId="19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2" fillId="6" borderId="0" xfId="3" applyFont="1" applyFill="1"/>
    <xf numFmtId="0" fontId="22" fillId="6" borderId="0" xfId="3" applyFont="1" applyFill="1" applyAlignment="1">
      <alignment horizont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center" vertical="center"/>
    </xf>
    <xf numFmtId="10" fontId="4" fillId="0" borderId="9" xfId="3" applyNumberFormat="1" applyFont="1" applyBorder="1" applyAlignment="1">
      <alignment horizontal="center" vertical="center"/>
    </xf>
    <xf numFmtId="0" fontId="23" fillId="6" borderId="0" xfId="3" applyFont="1" applyFill="1" applyAlignment="1">
      <alignment horizontal="center"/>
    </xf>
    <xf numFmtId="0" fontId="4" fillId="6" borderId="0" xfId="3" applyFont="1" applyFill="1"/>
    <xf numFmtId="0" fontId="4" fillId="0" borderId="10" xfId="3" applyFont="1" applyBorder="1" applyAlignment="1">
      <alignment horizontal="left" vertical="center"/>
    </xf>
    <xf numFmtId="0" fontId="4" fillId="0" borderId="11" xfId="3" applyFont="1" applyBorder="1" applyAlignment="1">
      <alignment horizontal="center" vertical="center"/>
    </xf>
    <xf numFmtId="10" fontId="4" fillId="0" borderId="12" xfId="3" applyNumberFormat="1" applyFont="1" applyBorder="1" applyAlignment="1">
      <alignment horizontal="center" vertical="center"/>
    </xf>
    <xf numFmtId="10" fontId="4" fillId="0" borderId="0" xfId="3" applyNumberFormat="1" applyFont="1" applyAlignment="1">
      <alignment horizontal="center" vertical="center"/>
    </xf>
    <xf numFmtId="0" fontId="4" fillId="0" borderId="13" xfId="3" applyFont="1" applyBorder="1" applyAlignment="1">
      <alignment horizontal="left" vertical="center"/>
    </xf>
    <xf numFmtId="0" fontId="4" fillId="0" borderId="14" xfId="3" applyFont="1" applyBorder="1" applyAlignment="1">
      <alignment horizontal="center" vertical="center"/>
    </xf>
    <xf numFmtId="10" fontId="4" fillId="0" borderId="15" xfId="3" applyNumberFormat="1" applyFont="1" applyBorder="1" applyAlignment="1">
      <alignment horizontal="center" vertical="center"/>
    </xf>
    <xf numFmtId="0" fontId="4" fillId="0" borderId="16" xfId="3" applyFont="1" applyBorder="1" applyAlignment="1">
      <alignment horizontal="left" vertical="center"/>
    </xf>
    <xf numFmtId="0" fontId="4" fillId="0" borderId="17" xfId="3" applyFont="1" applyBorder="1" applyAlignment="1">
      <alignment horizontal="center" vertical="center"/>
    </xf>
    <xf numFmtId="10" fontId="4" fillId="0" borderId="18" xfId="3" applyNumberFormat="1" applyFont="1" applyBorder="1" applyAlignment="1">
      <alignment horizontal="center" vertical="center"/>
    </xf>
    <xf numFmtId="9" fontId="4" fillId="0" borderId="0" xfId="3" applyNumberFormat="1" applyFont="1"/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10" fontId="4" fillId="0" borderId="21" xfId="3" applyNumberFormat="1" applyFont="1" applyBorder="1" applyAlignment="1">
      <alignment vertical="center"/>
    </xf>
    <xf numFmtId="0" fontId="4" fillId="0" borderId="22" xfId="3" applyFont="1" applyBorder="1" applyAlignment="1">
      <alignment horizontal="left" vertical="center"/>
    </xf>
    <xf numFmtId="0" fontId="4" fillId="0" borderId="23" xfId="3" applyFont="1" applyBorder="1" applyAlignment="1">
      <alignment horizontal="left" vertical="center"/>
    </xf>
    <xf numFmtId="0" fontId="4" fillId="0" borderId="24" xfId="3" applyFont="1" applyBorder="1" applyAlignment="1">
      <alignment vertical="center"/>
    </xf>
    <xf numFmtId="10" fontId="4" fillId="0" borderId="0" xfId="3" applyNumberFormat="1" applyFont="1" applyAlignment="1">
      <alignment vertical="center"/>
    </xf>
    <xf numFmtId="10" fontId="3" fillId="0" borderId="27" xfId="3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 wrapText="1"/>
    </xf>
    <xf numFmtId="10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25" fillId="6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2" fontId="4" fillId="6" borderId="0" xfId="3" applyNumberFormat="1" applyFont="1" applyFill="1" applyAlignment="1">
      <alignment horizontal="center" vertical="center"/>
    </xf>
    <xf numFmtId="2" fontId="3" fillId="6" borderId="0" xfId="3" applyNumberFormat="1" applyFont="1" applyFill="1" applyAlignment="1">
      <alignment horizontal="center" vertical="center"/>
    </xf>
    <xf numFmtId="0" fontId="4" fillId="6" borderId="0" xfId="3" applyFont="1" applyFill="1" applyAlignment="1">
      <alignment vertical="center"/>
    </xf>
    <xf numFmtId="10" fontId="4" fillId="6" borderId="0" xfId="3" applyNumberFormat="1" applyFont="1" applyFill="1" applyAlignment="1">
      <alignment horizontal="center" vertical="center"/>
    </xf>
    <xf numFmtId="4" fontId="4" fillId="6" borderId="0" xfId="3" applyNumberFormat="1" applyFont="1" applyFill="1" applyAlignment="1">
      <alignment vertical="center"/>
    </xf>
    <xf numFmtId="0" fontId="25" fillId="6" borderId="0" xfId="3" applyFont="1" applyFill="1"/>
    <xf numFmtId="0" fontId="23" fillId="6" borderId="0" xfId="3" applyFont="1" applyFill="1"/>
    <xf numFmtId="49" fontId="26" fillId="6" borderId="0" xfId="3" applyNumberFormat="1" applyFont="1" applyFill="1" applyAlignment="1">
      <alignment horizontal="center" vertical="center"/>
    </xf>
    <xf numFmtId="0" fontId="3" fillId="6" borderId="0" xfId="3" applyFont="1" applyFill="1" applyAlignment="1">
      <alignment horizontal="right" vertical="center"/>
    </xf>
    <xf numFmtId="0" fontId="23" fillId="6" borderId="0" xfId="3" applyFont="1" applyFill="1" applyAlignment="1">
      <alignment horizontal="center" vertical="center"/>
    </xf>
    <xf numFmtId="49" fontId="3" fillId="6" borderId="0" xfId="3" applyNumberFormat="1" applyFont="1" applyFill="1" applyAlignment="1">
      <alignment horizontal="left" vertical="center"/>
    </xf>
    <xf numFmtId="0" fontId="3" fillId="6" borderId="0" xfId="3" applyFont="1" applyFill="1"/>
    <xf numFmtId="0" fontId="27" fillId="0" borderId="0" xfId="3" applyFont="1"/>
    <xf numFmtId="0" fontId="28" fillId="0" borderId="0" xfId="3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left"/>
    </xf>
    <xf numFmtId="0" fontId="32" fillId="0" borderId="0" xfId="0" applyFont="1"/>
    <xf numFmtId="165" fontId="33" fillId="0" borderId="1" xfId="0" applyNumberFormat="1" applyFont="1" applyFill="1" applyBorder="1" applyAlignment="1">
      <alignment horizontal="center" vertical="center"/>
    </xf>
    <xf numFmtId="166" fontId="33" fillId="0" borderId="1" xfId="0" applyNumberFormat="1" applyFont="1" applyFill="1" applyBorder="1" applyAlignment="1">
      <alignment horizontal="center" vertical="center"/>
    </xf>
    <xf numFmtId="10" fontId="33" fillId="4" borderId="1" xfId="0" applyNumberFormat="1" applyFont="1" applyFill="1" applyBorder="1" applyAlignment="1">
      <alignment horizontal="center" vertical="center"/>
    </xf>
    <xf numFmtId="167" fontId="33" fillId="4" borderId="1" xfId="0" applyNumberFormat="1" applyFont="1" applyFill="1" applyBorder="1" applyAlignment="1">
      <alignment horizontal="center" vertical="center"/>
    </xf>
    <xf numFmtId="167" fontId="31" fillId="0" borderId="1" xfId="0" applyNumberFormat="1" applyFont="1" applyBorder="1" applyAlignment="1">
      <alignment horizontal="center" vertical="center"/>
    </xf>
    <xf numFmtId="10" fontId="31" fillId="0" borderId="1" xfId="0" applyNumberFormat="1" applyFont="1" applyBorder="1" applyAlignment="1">
      <alignment horizontal="center" vertical="center"/>
    </xf>
    <xf numFmtId="168" fontId="31" fillId="0" borderId="1" xfId="0" applyNumberFormat="1" applyFont="1" applyBorder="1" applyAlignment="1">
      <alignment horizontal="center" vertical="center"/>
    </xf>
    <xf numFmtId="0" fontId="32" fillId="0" borderId="0" xfId="0" applyFont="1" applyBorder="1"/>
    <xf numFmtId="0" fontId="33" fillId="4" borderId="0" xfId="0" applyFont="1" applyFill="1" applyBorder="1" applyAlignment="1">
      <alignment horizontal="left" wrapText="1"/>
    </xf>
    <xf numFmtId="10" fontId="33" fillId="4" borderId="0" xfId="0" applyNumberFormat="1" applyFont="1" applyFill="1" applyBorder="1" applyAlignment="1">
      <alignment horizontal="center"/>
    </xf>
    <xf numFmtId="167" fontId="31" fillId="0" borderId="0" xfId="0" applyNumberFormat="1" applyFont="1" applyBorder="1" applyAlignment="1">
      <alignment horizontal="center"/>
    </xf>
    <xf numFmtId="10" fontId="31" fillId="0" borderId="0" xfId="0" applyNumberFormat="1" applyFont="1" applyBorder="1" applyAlignment="1">
      <alignment horizontal="center"/>
    </xf>
    <xf numFmtId="168" fontId="3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4" fillId="0" borderId="0" xfId="0" applyFont="1"/>
    <xf numFmtId="0" fontId="30" fillId="0" borderId="1" xfId="0" applyFont="1" applyBorder="1"/>
    <xf numFmtId="10" fontId="30" fillId="0" borderId="1" xfId="2" applyNumberFormat="1" applyFont="1" applyBorder="1"/>
    <xf numFmtId="17" fontId="30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164" fontId="7" fillId="0" borderId="1" xfId="1" applyFont="1" applyBorder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wrapText="1"/>
    </xf>
    <xf numFmtId="0" fontId="4" fillId="0" borderId="0" xfId="3" applyFont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3" fillId="7" borderId="1" xfId="0" applyFont="1" applyFill="1" applyBorder="1" applyAlignment="1">
      <alignment horizontal="center" vertical="center" textRotation="45"/>
    </xf>
    <xf numFmtId="0" fontId="2" fillId="0" borderId="0" xfId="0" applyFont="1" applyAlignment="1">
      <alignment horizontal="center"/>
    </xf>
    <xf numFmtId="0" fontId="33" fillId="2" borderId="1" xfId="0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65" fontId="33" fillId="2" borderId="2" xfId="0" applyNumberFormat="1" applyFont="1" applyFill="1" applyBorder="1" applyAlignment="1">
      <alignment horizontal="center" vertical="center"/>
    </xf>
    <xf numFmtId="165" fontId="33" fillId="2" borderId="3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31" fillId="0" borderId="1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3" fillId="6" borderId="0" xfId="3" applyFont="1" applyFill="1" applyAlignment="1">
      <alignment horizontal="right" vertical="center"/>
    </xf>
    <xf numFmtId="0" fontId="24" fillId="0" borderId="0" xfId="3" applyFont="1"/>
    <xf numFmtId="0" fontId="3" fillId="6" borderId="0" xfId="3" applyFont="1" applyFill="1" applyAlignment="1">
      <alignment horizontal="left" vertical="center"/>
    </xf>
    <xf numFmtId="0" fontId="25" fillId="6" borderId="0" xfId="3" applyFont="1" applyFill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8" fillId="0" borderId="0" xfId="3"/>
    <xf numFmtId="0" fontId="5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3" fillId="0" borderId="25" xfId="3" applyFont="1" applyBorder="1" applyAlignment="1">
      <alignment horizontal="center" vertical="center" wrapText="1"/>
    </xf>
    <xf numFmtId="0" fontId="24" fillId="0" borderId="26" xfId="3" applyFont="1" applyBorder="1"/>
    <xf numFmtId="0" fontId="36" fillId="0" borderId="0" xfId="3" applyFont="1" applyAlignment="1">
      <alignment horizontal="center"/>
    </xf>
    <xf numFmtId="0" fontId="37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 wrapText="1"/>
    </xf>
    <xf numFmtId="0" fontId="38" fillId="0" borderId="0" xfId="3" applyFont="1" applyAlignment="1">
      <alignment horizontal="center" vertical="center"/>
    </xf>
    <xf numFmtId="0" fontId="39" fillId="0" borderId="0" xfId="3" applyFont="1"/>
    <xf numFmtId="0" fontId="3" fillId="6" borderId="0" xfId="3" applyFont="1" applyFill="1" applyAlignment="1">
      <alignment vertical="center"/>
    </xf>
    <xf numFmtId="10" fontId="3" fillId="6" borderId="0" xfId="3" applyNumberFormat="1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4" borderId="1" xfId="0" applyNumberFormat="1" applyFont="1" applyFill="1" applyBorder="1" applyAlignment="1">
      <alignment horizontal="center" vertical="center" wrapText="1"/>
    </xf>
    <xf numFmtId="49" fontId="41" fillId="4" borderId="1" xfId="0" applyNumberFormat="1" applyFont="1" applyFill="1" applyBorder="1" applyAlignment="1">
      <alignment horizontal="left" vertical="center" wrapText="1"/>
    </xf>
    <xf numFmtId="164" fontId="41" fillId="4" borderId="1" xfId="1" applyFont="1" applyFill="1" applyBorder="1" applyAlignment="1">
      <alignment horizontal="center" vertical="center" wrapText="1"/>
    </xf>
    <xf numFmtId="164" fontId="41" fillId="0" borderId="1" xfId="1" applyFont="1" applyBorder="1" applyAlignment="1">
      <alignment horizontal="center" vertical="center"/>
    </xf>
    <xf numFmtId="0" fontId="41" fillId="0" borderId="1" xfId="1" applyNumberFormat="1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A9BD3626-CAAB-4BE7-9BB2-18A13D74E1BE}"/>
    <cellStyle name="Porcentagem" xfId="2" builtinId="5"/>
  </cellStyles>
  <dxfs count="6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abSelected="1" topLeftCell="A23" workbookViewId="0">
      <selection activeCell="A28" sqref="A28:J29"/>
    </sheetView>
  </sheetViews>
  <sheetFormatPr defaultRowHeight="15" x14ac:dyDescent="0.25"/>
  <cols>
    <col min="1" max="1" width="5.7109375" customWidth="1"/>
    <col min="2" max="2" width="13" customWidth="1"/>
    <col min="3" max="3" width="50.28515625" customWidth="1"/>
    <col min="4" max="4" width="3.42578125" customWidth="1"/>
    <col min="5" max="5" width="10" bestFit="1" customWidth="1"/>
    <col min="6" max="6" width="7.5703125" bestFit="1" customWidth="1"/>
    <col min="7" max="7" width="10.140625" customWidth="1"/>
    <col min="8" max="8" width="8.28515625" customWidth="1"/>
    <col min="9" max="9" width="10.140625" customWidth="1"/>
    <col min="10" max="11" width="14" bestFit="1" customWidth="1"/>
    <col min="13" max="13" width="12.85546875" bestFit="1" customWidth="1"/>
  </cols>
  <sheetData>
    <row r="1" spans="1:11" ht="21" hidden="1" customHeight="1" x14ac:dyDescent="0.35">
      <c r="C1" s="22" t="s">
        <v>35</v>
      </c>
      <c r="D1" s="20"/>
      <c r="E1" s="20"/>
      <c r="F1" s="20"/>
      <c r="G1" s="20"/>
      <c r="H1" s="20"/>
      <c r="I1" s="20"/>
    </row>
    <row r="2" spans="1:11" ht="21" x14ac:dyDescent="0.35">
      <c r="C2" s="22"/>
      <c r="D2" s="20"/>
      <c r="E2" s="20"/>
      <c r="F2" s="20"/>
      <c r="G2" s="20"/>
      <c r="H2" s="20"/>
      <c r="I2" s="20"/>
    </row>
    <row r="3" spans="1:11" ht="21" x14ac:dyDescent="0.35">
      <c r="C3" s="22"/>
      <c r="D3" s="20"/>
      <c r="E3" s="20"/>
      <c r="F3" s="20"/>
      <c r="G3" s="20"/>
      <c r="H3" s="20"/>
      <c r="I3" s="20"/>
    </row>
    <row r="4" spans="1:11" ht="21" customHeight="1" x14ac:dyDescent="0.25">
      <c r="A4" s="141" t="s">
        <v>112</v>
      </c>
      <c r="B4" s="142"/>
      <c r="C4" s="142"/>
      <c r="D4" s="142"/>
      <c r="E4" s="142"/>
      <c r="F4" s="142"/>
      <c r="G4" s="142"/>
      <c r="H4" s="142"/>
      <c r="I4" s="142"/>
      <c r="J4" s="142"/>
    </row>
    <row r="6" spans="1:11" ht="15.75" x14ac:dyDescent="0.25">
      <c r="A6" s="114" t="s">
        <v>22</v>
      </c>
      <c r="B6" s="114"/>
      <c r="C6" s="114"/>
      <c r="D6" s="95"/>
      <c r="E6" s="115" t="s">
        <v>89</v>
      </c>
      <c r="F6" s="116">
        <f>'ANEXO II C - BDI-  covencionais'!H19</f>
        <v>0.2369</v>
      </c>
      <c r="G6" s="95"/>
    </row>
    <row r="7" spans="1:11" ht="15.75" x14ac:dyDescent="0.25">
      <c r="A7" s="114" t="s">
        <v>23</v>
      </c>
      <c r="B7" s="114"/>
      <c r="C7" s="114"/>
      <c r="D7" s="95"/>
      <c r="E7" s="115" t="s">
        <v>90</v>
      </c>
      <c r="F7" s="116">
        <f>'ANEXO - D - BDI diferenciado'!H19</f>
        <v>0.1696</v>
      </c>
      <c r="G7" s="95"/>
    </row>
    <row r="8" spans="1:11" ht="15.75" x14ac:dyDescent="0.25">
      <c r="A8" s="114"/>
      <c r="B8" s="114" t="s">
        <v>110</v>
      </c>
      <c r="C8" s="117">
        <v>44562</v>
      </c>
      <c r="D8" s="95"/>
      <c r="E8" s="95"/>
      <c r="F8" s="95"/>
      <c r="G8" s="95"/>
    </row>
    <row r="9" spans="1:11" ht="15.75" x14ac:dyDescent="0.25">
      <c r="A9" s="95"/>
      <c r="B9" s="95"/>
      <c r="C9" s="138" t="s">
        <v>14</v>
      </c>
      <c r="D9" s="138"/>
      <c r="E9" s="138"/>
      <c r="F9" s="138"/>
      <c r="G9" s="138"/>
      <c r="H9" s="31"/>
    </row>
    <row r="10" spans="1:11" ht="25.5" x14ac:dyDescent="0.25">
      <c r="A10" s="112" t="s">
        <v>4</v>
      </c>
      <c r="B10" s="112" t="s">
        <v>15</v>
      </c>
      <c r="C10" s="112" t="s">
        <v>24</v>
      </c>
      <c r="D10" s="112" t="s">
        <v>16</v>
      </c>
      <c r="E10" s="113" t="s">
        <v>25</v>
      </c>
      <c r="F10" s="113" t="s">
        <v>91</v>
      </c>
      <c r="G10" s="113" t="s">
        <v>92</v>
      </c>
      <c r="H10" s="113" t="s">
        <v>61</v>
      </c>
      <c r="I10" s="113" t="s">
        <v>111</v>
      </c>
      <c r="J10" s="112" t="s">
        <v>11</v>
      </c>
    </row>
    <row r="11" spans="1:11" x14ac:dyDescent="0.25">
      <c r="A11" s="135" t="s">
        <v>36</v>
      </c>
      <c r="B11" s="136"/>
      <c r="C11" s="136"/>
      <c r="D11" s="136"/>
      <c r="E11" s="136"/>
      <c r="F11" s="136"/>
      <c r="G11" s="136"/>
      <c r="H11" s="136"/>
      <c r="I11" s="136"/>
      <c r="J11" s="137"/>
    </row>
    <row r="12" spans="1:11" ht="68.45" customHeight="1" x14ac:dyDescent="0.25">
      <c r="A12" s="118">
        <v>1</v>
      </c>
      <c r="B12" s="119" t="s">
        <v>44</v>
      </c>
      <c r="C12" s="120" t="s">
        <v>38</v>
      </c>
      <c r="D12" s="121" t="s">
        <v>16</v>
      </c>
      <c r="E12" s="122">
        <v>103.42</v>
      </c>
      <c r="F12" s="123" t="str">
        <f>E7</f>
        <v>BDI 2</v>
      </c>
      <c r="G12" s="122">
        <f>ROUND(E12+(E12*$F$7),2)</f>
        <v>120.96</v>
      </c>
      <c r="H12" s="124">
        <v>12</v>
      </c>
      <c r="I12" s="125">
        <f>H12*12</f>
        <v>144</v>
      </c>
      <c r="J12" s="126">
        <f>ROUND(I12*G12,2)</f>
        <v>17418.240000000002</v>
      </c>
      <c r="K12" s="28"/>
    </row>
    <row r="13" spans="1:11" ht="84" customHeight="1" x14ac:dyDescent="0.25">
      <c r="A13" s="118">
        <v>2</v>
      </c>
      <c r="B13" s="119" t="s">
        <v>45</v>
      </c>
      <c r="C13" s="127" t="s">
        <v>40</v>
      </c>
      <c r="D13" s="119" t="s">
        <v>16</v>
      </c>
      <c r="E13" s="128">
        <v>91.67</v>
      </c>
      <c r="F13" s="128" t="str">
        <f>E7</f>
        <v>BDI 2</v>
      </c>
      <c r="G13" s="122">
        <f>ROUND(E13+(E13*$F$7),2)</f>
        <v>107.22</v>
      </c>
      <c r="H13" s="124">
        <v>7</v>
      </c>
      <c r="I13" s="125">
        <f t="shared" ref="I13:I32" si="0">H13*12</f>
        <v>84</v>
      </c>
      <c r="J13" s="126">
        <f t="shared" ref="J13:J32" si="1">ROUND(I13*G13,2)</f>
        <v>9006.48</v>
      </c>
    </row>
    <row r="14" spans="1:11" ht="90" x14ac:dyDescent="0.25">
      <c r="A14" s="118">
        <v>3</v>
      </c>
      <c r="B14" s="119" t="s">
        <v>46</v>
      </c>
      <c r="C14" s="133" t="s">
        <v>39</v>
      </c>
      <c r="D14" s="119" t="s">
        <v>16</v>
      </c>
      <c r="E14" s="128">
        <v>25.69</v>
      </c>
      <c r="F14" s="129" t="str">
        <f>E7</f>
        <v>BDI 2</v>
      </c>
      <c r="G14" s="122">
        <f>ROUND(E14+(E14*$F$7),2)</f>
        <v>30.05</v>
      </c>
      <c r="H14" s="124">
        <v>45</v>
      </c>
      <c r="I14" s="125">
        <f>H14*12</f>
        <v>540</v>
      </c>
      <c r="J14" s="126">
        <f t="shared" si="1"/>
        <v>16227</v>
      </c>
      <c r="K14" s="28"/>
    </row>
    <row r="15" spans="1:11" x14ac:dyDescent="0.25">
      <c r="A15" s="118">
        <v>4</v>
      </c>
      <c r="B15" s="119" t="s">
        <v>47</v>
      </c>
      <c r="C15" s="130" t="s">
        <v>26</v>
      </c>
      <c r="D15" s="119" t="s">
        <v>16</v>
      </c>
      <c r="E15" s="128">
        <v>25.95</v>
      </c>
      <c r="F15" s="128" t="str">
        <f>E7</f>
        <v>BDI 2</v>
      </c>
      <c r="G15" s="122">
        <f>ROUND(E15+(E15*$F$7),2)</f>
        <v>30.35</v>
      </c>
      <c r="H15" s="124">
        <v>8</v>
      </c>
      <c r="I15" s="125">
        <f t="shared" si="0"/>
        <v>96</v>
      </c>
      <c r="J15" s="126">
        <f t="shared" si="1"/>
        <v>2913.6</v>
      </c>
    </row>
    <row r="16" spans="1:11" x14ac:dyDescent="0.25">
      <c r="A16" s="118">
        <v>5</v>
      </c>
      <c r="B16" s="119" t="s">
        <v>48</v>
      </c>
      <c r="C16" s="130" t="s">
        <v>27</v>
      </c>
      <c r="D16" s="119" t="s">
        <v>16</v>
      </c>
      <c r="E16" s="128">
        <v>9.7799999999999994</v>
      </c>
      <c r="F16" s="128" t="str">
        <f>E7</f>
        <v>BDI 2</v>
      </c>
      <c r="G16" s="122">
        <f>ROUND(E16+(E16*$F$7),2)</f>
        <v>11.44</v>
      </c>
      <c r="H16" s="124">
        <v>14</v>
      </c>
      <c r="I16" s="125">
        <f t="shared" si="0"/>
        <v>168</v>
      </c>
      <c r="J16" s="126">
        <f t="shared" si="1"/>
        <v>1921.92</v>
      </c>
    </row>
    <row r="17" spans="1:11" ht="63.75" x14ac:dyDescent="0.25">
      <c r="A17" s="118">
        <v>6</v>
      </c>
      <c r="B17" s="119" t="s">
        <v>49</v>
      </c>
      <c r="C17" s="120" t="s">
        <v>28</v>
      </c>
      <c r="D17" s="119" t="s">
        <v>16</v>
      </c>
      <c r="E17" s="128">
        <v>252.65</v>
      </c>
      <c r="F17" s="128" t="str">
        <f>E6</f>
        <v>BDI 1</v>
      </c>
      <c r="G17" s="122">
        <f>ROUND(E17+(E17*$F$6),2)</f>
        <v>312.5</v>
      </c>
      <c r="H17" s="124">
        <v>3</v>
      </c>
      <c r="I17" s="125">
        <f t="shared" si="0"/>
        <v>36</v>
      </c>
      <c r="J17" s="126">
        <f t="shared" si="1"/>
        <v>11250</v>
      </c>
      <c r="K17" s="28"/>
    </row>
    <row r="18" spans="1:11" ht="63.75" x14ac:dyDescent="0.25">
      <c r="A18" s="118">
        <v>7</v>
      </c>
      <c r="B18" s="119" t="s">
        <v>50</v>
      </c>
      <c r="C18" s="127" t="s">
        <v>37</v>
      </c>
      <c r="D18" s="119" t="s">
        <v>16</v>
      </c>
      <c r="E18" s="128">
        <v>153.85</v>
      </c>
      <c r="F18" s="128" t="str">
        <f>E6</f>
        <v>BDI 1</v>
      </c>
      <c r="G18" s="122">
        <f t="shared" ref="G18:G21" si="2">ROUND(E18+(E18*$F$6),2)</f>
        <v>190.3</v>
      </c>
      <c r="H18" s="124">
        <v>4</v>
      </c>
      <c r="I18" s="125">
        <f t="shared" si="0"/>
        <v>48</v>
      </c>
      <c r="J18" s="126">
        <f t="shared" si="1"/>
        <v>9134.4</v>
      </c>
    </row>
    <row r="19" spans="1:11" ht="89.25" x14ac:dyDescent="0.25">
      <c r="A19" s="118">
        <v>8</v>
      </c>
      <c r="B19" s="119" t="s">
        <v>51</v>
      </c>
      <c r="C19" s="120" t="s">
        <v>95</v>
      </c>
      <c r="D19" s="119" t="s">
        <v>16</v>
      </c>
      <c r="E19" s="128">
        <v>347.8</v>
      </c>
      <c r="F19" s="129" t="str">
        <f>E6</f>
        <v>BDI 1</v>
      </c>
      <c r="G19" s="122">
        <f t="shared" si="2"/>
        <v>430.19</v>
      </c>
      <c r="H19" s="124">
        <v>7</v>
      </c>
      <c r="I19" s="125">
        <f t="shared" si="0"/>
        <v>84</v>
      </c>
      <c r="J19" s="126">
        <f t="shared" si="1"/>
        <v>36135.96</v>
      </c>
    </row>
    <row r="20" spans="1:11" ht="25.5" x14ac:dyDescent="0.25">
      <c r="A20" s="118">
        <v>9</v>
      </c>
      <c r="B20" s="119" t="s">
        <v>52</v>
      </c>
      <c r="C20" s="120" t="s">
        <v>29</v>
      </c>
      <c r="D20" s="119" t="s">
        <v>16</v>
      </c>
      <c r="E20" s="128">
        <v>52.29</v>
      </c>
      <c r="F20" s="128" t="str">
        <f>E6</f>
        <v>BDI 1</v>
      </c>
      <c r="G20" s="122">
        <f t="shared" si="2"/>
        <v>64.680000000000007</v>
      </c>
      <c r="H20" s="124">
        <v>15</v>
      </c>
      <c r="I20" s="125">
        <f t="shared" si="0"/>
        <v>180</v>
      </c>
      <c r="J20" s="126">
        <f t="shared" si="1"/>
        <v>11642.4</v>
      </c>
    </row>
    <row r="21" spans="1:11" ht="25.5" x14ac:dyDescent="0.25">
      <c r="A21" s="118">
        <v>10</v>
      </c>
      <c r="B21" s="119" t="s">
        <v>70</v>
      </c>
      <c r="C21" s="120" t="s">
        <v>30</v>
      </c>
      <c r="D21" s="119" t="s">
        <v>16</v>
      </c>
      <c r="E21" s="128">
        <v>69.22</v>
      </c>
      <c r="F21" s="128" t="str">
        <f>E6</f>
        <v>BDI 1</v>
      </c>
      <c r="G21" s="122">
        <f t="shared" si="2"/>
        <v>85.62</v>
      </c>
      <c r="H21" s="124">
        <v>15</v>
      </c>
      <c r="I21" s="125">
        <f t="shared" si="0"/>
        <v>180</v>
      </c>
      <c r="J21" s="126">
        <f t="shared" si="1"/>
        <v>15411.6</v>
      </c>
    </row>
    <row r="22" spans="1:11" ht="25.5" x14ac:dyDescent="0.25">
      <c r="A22" s="118">
        <v>11</v>
      </c>
      <c r="B22" s="119" t="s">
        <v>53</v>
      </c>
      <c r="C22" s="120" t="s">
        <v>31</v>
      </c>
      <c r="D22" s="119" t="s">
        <v>16</v>
      </c>
      <c r="E22" s="128">
        <v>60.2</v>
      </c>
      <c r="F22" s="128" t="str">
        <f>E7</f>
        <v>BDI 2</v>
      </c>
      <c r="G22" s="122">
        <f>ROUND(E22+(E22*F$7),2)</f>
        <v>70.41</v>
      </c>
      <c r="H22" s="124">
        <v>3</v>
      </c>
      <c r="I22" s="125">
        <f t="shared" si="0"/>
        <v>36</v>
      </c>
      <c r="J22" s="126">
        <f t="shared" si="1"/>
        <v>2534.7600000000002</v>
      </c>
      <c r="K22" s="28"/>
    </row>
    <row r="23" spans="1:11" ht="38.25" x14ac:dyDescent="0.25">
      <c r="A23" s="118">
        <v>12</v>
      </c>
      <c r="B23" s="131" t="s">
        <v>106</v>
      </c>
      <c r="C23" s="120" t="s">
        <v>107</v>
      </c>
      <c r="D23" s="131" t="s">
        <v>16</v>
      </c>
      <c r="E23" s="132">
        <v>40.97</v>
      </c>
      <c r="F23" s="132" t="str">
        <f>E7</f>
        <v>BDI 2</v>
      </c>
      <c r="G23" s="122">
        <f>ROUND(E23+(E23*F$7),2)</f>
        <v>47.92</v>
      </c>
      <c r="H23" s="124">
        <v>5</v>
      </c>
      <c r="I23" s="125">
        <f t="shared" si="0"/>
        <v>60</v>
      </c>
      <c r="J23" s="126">
        <f t="shared" si="1"/>
        <v>2875.2</v>
      </c>
    </row>
    <row r="24" spans="1:11" ht="63.6" customHeight="1" x14ac:dyDescent="0.25">
      <c r="A24" s="118">
        <v>13</v>
      </c>
      <c r="B24" s="119" t="s">
        <v>54</v>
      </c>
      <c r="C24" s="120" t="s">
        <v>32</v>
      </c>
      <c r="D24" s="119" t="s">
        <v>33</v>
      </c>
      <c r="E24" s="128">
        <v>6.95</v>
      </c>
      <c r="F24" s="128" t="str">
        <f>E6</f>
        <v>BDI 1</v>
      </c>
      <c r="G24" s="122">
        <f>ROUND(E24+(E24*$F$6),2)</f>
        <v>8.6</v>
      </c>
      <c r="H24" s="124">
        <v>30</v>
      </c>
      <c r="I24" s="125">
        <f t="shared" si="0"/>
        <v>360</v>
      </c>
      <c r="J24" s="126">
        <f t="shared" si="1"/>
        <v>3096</v>
      </c>
    </row>
    <row r="25" spans="1:11" ht="13.15" customHeight="1" x14ac:dyDescent="0.25">
      <c r="A25" s="118">
        <v>14</v>
      </c>
      <c r="B25" s="119" t="s">
        <v>55</v>
      </c>
      <c r="C25" s="120" t="s">
        <v>34</v>
      </c>
      <c r="D25" s="119" t="s">
        <v>16</v>
      </c>
      <c r="E25" s="128">
        <v>25.1</v>
      </c>
      <c r="F25" s="128" t="str">
        <f>E7</f>
        <v>BDI 2</v>
      </c>
      <c r="G25" s="122">
        <f>ROUND(E25+(E25*$F$7),2)</f>
        <v>29.36</v>
      </c>
      <c r="H25" s="124">
        <v>14</v>
      </c>
      <c r="I25" s="125">
        <f t="shared" si="0"/>
        <v>168</v>
      </c>
      <c r="J25" s="126">
        <f t="shared" si="1"/>
        <v>4932.4799999999996</v>
      </c>
    </row>
    <row r="26" spans="1:11" x14ac:dyDescent="0.25">
      <c r="A26" s="118">
        <v>15</v>
      </c>
      <c r="B26" s="119" t="s">
        <v>108</v>
      </c>
      <c r="C26" s="120" t="s">
        <v>41</v>
      </c>
      <c r="D26" s="119" t="s">
        <v>0</v>
      </c>
      <c r="E26" s="128">
        <v>22.86</v>
      </c>
      <c r="F26" s="129" t="str">
        <f>E6</f>
        <v>BDI 1</v>
      </c>
      <c r="G26" s="122">
        <f t="shared" ref="G26:G32" si="3">ROUND(E26+(E26*$F$6),2)</f>
        <v>28.28</v>
      </c>
      <c r="H26" s="124">
        <f>'2 memoria de calculo'!E13</f>
        <v>70</v>
      </c>
      <c r="I26" s="125">
        <f t="shared" si="0"/>
        <v>840</v>
      </c>
      <c r="J26" s="126">
        <f t="shared" si="1"/>
        <v>23755.200000000001</v>
      </c>
      <c r="K26" s="28"/>
    </row>
    <row r="27" spans="1:11" ht="25.5" x14ac:dyDescent="0.25">
      <c r="A27" s="118">
        <v>16</v>
      </c>
      <c r="B27" s="119" t="s">
        <v>109</v>
      </c>
      <c r="C27" s="120" t="s">
        <v>42</v>
      </c>
      <c r="D27" s="119" t="s">
        <v>0</v>
      </c>
      <c r="E27" s="128">
        <v>93.89</v>
      </c>
      <c r="F27" s="128" t="str">
        <f>E6</f>
        <v>BDI 1</v>
      </c>
      <c r="G27" s="122">
        <f t="shared" si="3"/>
        <v>116.13</v>
      </c>
      <c r="H27" s="124">
        <f>'2 memoria de calculo'!E18</f>
        <v>4</v>
      </c>
      <c r="I27" s="125">
        <f t="shared" si="0"/>
        <v>48</v>
      </c>
      <c r="J27" s="126">
        <f t="shared" si="1"/>
        <v>5574.24</v>
      </c>
      <c r="K27" s="28"/>
    </row>
    <row r="28" spans="1:11" ht="89.25" x14ac:dyDescent="0.25">
      <c r="A28" s="179">
        <v>17</v>
      </c>
      <c r="B28" s="180" t="s">
        <v>56</v>
      </c>
      <c r="C28" s="181" t="s">
        <v>43</v>
      </c>
      <c r="D28" s="180" t="s">
        <v>0</v>
      </c>
      <c r="E28" s="182">
        <v>47.46</v>
      </c>
      <c r="F28" s="182" t="str">
        <f>E6</f>
        <v>BDI 1</v>
      </c>
      <c r="G28" s="183">
        <f t="shared" si="3"/>
        <v>58.7</v>
      </c>
      <c r="H28" s="184">
        <f>'2 memoria de calculo'!D33</f>
        <v>32.04</v>
      </c>
      <c r="I28" s="185">
        <f t="shared" si="0"/>
        <v>384.48</v>
      </c>
      <c r="J28" s="186">
        <f t="shared" si="1"/>
        <v>22568.98</v>
      </c>
      <c r="K28" s="28"/>
    </row>
    <row r="29" spans="1:11" ht="89.25" x14ac:dyDescent="0.25">
      <c r="A29" s="179">
        <v>18</v>
      </c>
      <c r="B29" s="180" t="s">
        <v>57</v>
      </c>
      <c r="C29" s="181" t="s">
        <v>43</v>
      </c>
      <c r="D29" s="180" t="s">
        <v>0</v>
      </c>
      <c r="E29" s="182">
        <v>41.4</v>
      </c>
      <c r="F29" s="182" t="str">
        <f>E6</f>
        <v>BDI 1</v>
      </c>
      <c r="G29" s="183">
        <f t="shared" si="3"/>
        <v>51.21</v>
      </c>
      <c r="H29" s="184">
        <f>'2 memoria de calculo'!D35</f>
        <v>27.96</v>
      </c>
      <c r="I29" s="185">
        <f t="shared" si="0"/>
        <v>335.52</v>
      </c>
      <c r="J29" s="186">
        <f t="shared" si="1"/>
        <v>17181.98</v>
      </c>
    </row>
    <row r="30" spans="1:11" ht="30.6" customHeight="1" x14ac:dyDescent="0.25">
      <c r="A30" s="118">
        <v>19</v>
      </c>
      <c r="B30" s="119" t="s">
        <v>58</v>
      </c>
      <c r="C30" s="120" t="s">
        <v>103</v>
      </c>
      <c r="D30" s="119" t="s">
        <v>0</v>
      </c>
      <c r="E30" s="128">
        <v>139.99</v>
      </c>
      <c r="F30" s="128" t="str">
        <f>E6</f>
        <v>BDI 1</v>
      </c>
      <c r="G30" s="122">
        <f t="shared" si="3"/>
        <v>173.15</v>
      </c>
      <c r="H30" s="124">
        <f>'2 memoria de calculo'!D40</f>
        <v>34.090000000000003</v>
      </c>
      <c r="I30" s="125">
        <f t="shared" si="0"/>
        <v>409.08000000000004</v>
      </c>
      <c r="J30" s="126">
        <f t="shared" si="1"/>
        <v>70832.2</v>
      </c>
      <c r="K30" s="28"/>
    </row>
    <row r="31" spans="1:11" ht="31.9" customHeight="1" x14ac:dyDescent="0.25">
      <c r="A31" s="118">
        <v>20</v>
      </c>
      <c r="B31" s="119" t="s">
        <v>59</v>
      </c>
      <c r="C31" s="120" t="s">
        <v>105</v>
      </c>
      <c r="D31" s="119" t="s">
        <v>0</v>
      </c>
      <c r="E31" s="128">
        <v>58.5</v>
      </c>
      <c r="F31" s="128" t="str">
        <f>E6</f>
        <v>BDI 1</v>
      </c>
      <c r="G31" s="122">
        <f t="shared" si="3"/>
        <v>72.36</v>
      </c>
      <c r="H31" s="124">
        <f>'2 memoria de calculo'!D42</f>
        <v>14.24</v>
      </c>
      <c r="I31" s="125">
        <f t="shared" si="0"/>
        <v>170.88</v>
      </c>
      <c r="J31" s="126">
        <f t="shared" si="1"/>
        <v>12364.88</v>
      </c>
    </row>
    <row r="32" spans="1:11" ht="37.15" customHeight="1" x14ac:dyDescent="0.25">
      <c r="A32" s="118">
        <v>21</v>
      </c>
      <c r="B32" s="119" t="s">
        <v>60</v>
      </c>
      <c r="C32" s="120" t="s">
        <v>104</v>
      </c>
      <c r="D32" s="119" t="s">
        <v>0</v>
      </c>
      <c r="E32" s="128">
        <v>47.93</v>
      </c>
      <c r="F32" s="129" t="str">
        <f>E6</f>
        <v>BDI 1</v>
      </c>
      <c r="G32" s="122">
        <f t="shared" si="3"/>
        <v>59.28</v>
      </c>
      <c r="H32" s="124">
        <f>'2 memoria de calculo'!D44</f>
        <v>11.67</v>
      </c>
      <c r="I32" s="125">
        <f t="shared" si="0"/>
        <v>140.04</v>
      </c>
      <c r="J32" s="126">
        <f t="shared" si="1"/>
        <v>8301.57</v>
      </c>
    </row>
    <row r="33" spans="1:13" x14ac:dyDescent="0.25">
      <c r="A33" s="27"/>
      <c r="H33" s="140" t="s">
        <v>11</v>
      </c>
      <c r="I33" s="140"/>
      <c r="J33" s="29">
        <f>SUM(J12:J32)</f>
        <v>305079.09000000008</v>
      </c>
      <c r="K33" s="28"/>
    </row>
    <row r="34" spans="1:13" x14ac:dyDescent="0.25">
      <c r="M34" s="28"/>
    </row>
    <row r="35" spans="1:13" x14ac:dyDescent="0.25">
      <c r="C35" s="139" t="s">
        <v>119</v>
      </c>
      <c r="D35" s="139"/>
      <c r="E35" s="139"/>
      <c r="F35" s="139"/>
      <c r="G35" s="139"/>
    </row>
    <row r="38" spans="1:13" x14ac:dyDescent="0.25">
      <c r="C38" s="26" t="s">
        <v>118</v>
      </c>
    </row>
    <row r="39" spans="1:13" x14ac:dyDescent="0.25">
      <c r="C39" s="15"/>
    </row>
    <row r="40" spans="1:13" x14ac:dyDescent="0.25">
      <c r="C40" s="15"/>
    </row>
  </sheetData>
  <mergeCells count="5">
    <mergeCell ref="A11:J11"/>
    <mergeCell ref="C9:G9"/>
    <mergeCell ref="C35:G35"/>
    <mergeCell ref="H33:I33"/>
    <mergeCell ref="A4:J4"/>
  </mergeCells>
  <phoneticPr fontId="17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opLeftCell="A28" workbookViewId="0">
      <selection activeCell="B46" sqref="B46:D53"/>
    </sheetView>
  </sheetViews>
  <sheetFormatPr defaultRowHeight="15" x14ac:dyDescent="0.25"/>
  <cols>
    <col min="1" max="1" width="6.28515625" customWidth="1"/>
    <col min="2" max="2" width="12.85546875" customWidth="1"/>
    <col min="3" max="3" width="18.85546875" customWidth="1"/>
    <col min="4" max="4" width="16.5703125" customWidth="1"/>
    <col min="8" max="8" width="12" customWidth="1"/>
  </cols>
  <sheetData>
    <row r="1" spans="1:9" ht="23.25" x14ac:dyDescent="0.25">
      <c r="B1" s="17" t="s">
        <v>116</v>
      </c>
      <c r="C1" s="20"/>
      <c r="D1" s="20"/>
      <c r="E1" s="20"/>
      <c r="F1" s="20"/>
      <c r="G1" s="20"/>
      <c r="H1" s="20"/>
    </row>
    <row r="2" spans="1:9" ht="21" x14ac:dyDescent="0.25">
      <c r="B2" s="18" t="s">
        <v>117</v>
      </c>
      <c r="C2" s="20"/>
      <c r="D2" s="20"/>
      <c r="E2" s="20"/>
      <c r="F2" s="20"/>
      <c r="G2" s="20"/>
      <c r="H2" s="20"/>
      <c r="I2" s="21"/>
    </row>
    <row r="3" spans="1:9" ht="21" x14ac:dyDescent="0.35">
      <c r="B3" s="20"/>
      <c r="C3" s="22"/>
      <c r="D3" s="20"/>
      <c r="E3" s="20"/>
      <c r="F3" s="20"/>
      <c r="G3" s="20"/>
      <c r="H3" s="20"/>
    </row>
    <row r="4" spans="1:9" ht="21" x14ac:dyDescent="0.25">
      <c r="B4" s="19" t="s">
        <v>17</v>
      </c>
    </row>
    <row r="6" spans="1:9" x14ac:dyDescent="0.25">
      <c r="A6" s="4" t="s">
        <v>22</v>
      </c>
      <c r="B6" s="4"/>
      <c r="C6" s="4"/>
    </row>
    <row r="7" spans="1:9" x14ac:dyDescent="0.25">
      <c r="A7" s="4" t="s">
        <v>23</v>
      </c>
      <c r="B7" s="4"/>
      <c r="C7" s="4"/>
    </row>
    <row r="8" spans="1:9" x14ac:dyDescent="0.25">
      <c r="A8" s="4"/>
      <c r="B8" s="4"/>
    </row>
    <row r="9" spans="1:9" ht="18" x14ac:dyDescent="0.25">
      <c r="C9" s="41" t="s">
        <v>18</v>
      </c>
      <c r="D9" s="41"/>
      <c r="E9" s="41"/>
      <c r="F9" s="41"/>
      <c r="G9" s="41"/>
      <c r="H9" s="41"/>
      <c r="I9" s="41"/>
    </row>
    <row r="10" spans="1:9" x14ac:dyDescent="0.25">
      <c r="A10" s="145" t="s">
        <v>64</v>
      </c>
      <c r="B10" s="145"/>
      <c r="C10" s="145"/>
      <c r="D10" s="145"/>
      <c r="E10" s="145"/>
      <c r="F10" s="145"/>
      <c r="G10" s="145"/>
    </row>
    <row r="12" spans="1:9" x14ac:dyDescent="0.25">
      <c r="B12" s="23" t="s">
        <v>1</v>
      </c>
      <c r="C12" s="23" t="s">
        <v>2</v>
      </c>
      <c r="D12" s="23" t="s">
        <v>62</v>
      </c>
      <c r="E12" s="35" t="s">
        <v>61</v>
      </c>
    </row>
    <row r="13" spans="1:9" x14ac:dyDescent="0.25">
      <c r="B13" s="23">
        <v>5</v>
      </c>
      <c r="C13" s="23">
        <v>3.5</v>
      </c>
      <c r="D13" s="35">
        <f>B13*C13</f>
        <v>17.5</v>
      </c>
      <c r="E13" s="23">
        <f>D13*4</f>
        <v>70</v>
      </c>
    </row>
    <row r="14" spans="1:9" x14ac:dyDescent="0.25">
      <c r="B14" s="24"/>
      <c r="C14" s="24"/>
      <c r="D14" s="33"/>
    </row>
    <row r="15" spans="1:9" x14ac:dyDescent="0.25">
      <c r="A15" s="142" t="s">
        <v>71</v>
      </c>
      <c r="B15" s="142"/>
      <c r="C15" s="142"/>
      <c r="D15" s="142"/>
      <c r="E15" s="142"/>
      <c r="F15" s="142"/>
      <c r="G15" s="142"/>
    </row>
    <row r="16" spans="1:9" x14ac:dyDescent="0.25">
      <c r="D16" s="34"/>
      <c r="E16" s="1"/>
    </row>
    <row r="17" spans="1:7" x14ac:dyDescent="0.25">
      <c r="B17" s="23" t="s">
        <v>1</v>
      </c>
      <c r="C17" s="23" t="s">
        <v>2</v>
      </c>
      <c r="D17" s="35" t="s">
        <v>63</v>
      </c>
      <c r="E17" s="35" t="s">
        <v>61</v>
      </c>
    </row>
    <row r="18" spans="1:7" x14ac:dyDescent="0.25">
      <c r="B18" s="23">
        <v>1</v>
      </c>
      <c r="C18" s="23">
        <v>1</v>
      </c>
      <c r="D18" s="35">
        <v>4</v>
      </c>
      <c r="E18" s="23">
        <f>PRODUCT(B18:D18)</f>
        <v>4</v>
      </c>
    </row>
    <row r="19" spans="1:7" x14ac:dyDescent="0.25">
      <c r="D19" s="34"/>
      <c r="E19" s="1"/>
    </row>
    <row r="20" spans="1:7" ht="21" customHeight="1" x14ac:dyDescent="0.25">
      <c r="A20" s="143" t="s">
        <v>66</v>
      </c>
      <c r="B20" s="143"/>
      <c r="C20" s="143"/>
      <c r="D20" s="143"/>
      <c r="E20" s="143"/>
      <c r="F20" s="30"/>
      <c r="G20" s="30"/>
    </row>
    <row r="21" spans="1:7" ht="14.45" hidden="1" customHeight="1" x14ac:dyDescent="0.25">
      <c r="A21" s="30"/>
      <c r="B21" s="30"/>
      <c r="C21" s="30"/>
      <c r="D21" s="30"/>
      <c r="E21" s="30"/>
      <c r="F21" s="30"/>
      <c r="G21" s="30"/>
    </row>
    <row r="22" spans="1:7" ht="14.45" hidden="1" customHeight="1" x14ac:dyDescent="0.25">
      <c r="A22" s="30"/>
      <c r="B22" s="30"/>
      <c r="C22" s="30"/>
      <c r="D22" s="30"/>
      <c r="E22" s="30"/>
      <c r="F22" s="30"/>
      <c r="G22" s="30"/>
    </row>
    <row r="23" spans="1:7" ht="14.45" hidden="1" customHeight="1" x14ac:dyDescent="0.25">
      <c r="A23" s="30"/>
      <c r="B23" s="30"/>
      <c r="C23" s="30"/>
      <c r="D23" s="30"/>
      <c r="E23" s="30"/>
      <c r="F23" s="30"/>
      <c r="G23" s="30"/>
    </row>
    <row r="24" spans="1:7" ht="14.45" hidden="1" customHeight="1" x14ac:dyDescent="0.25">
      <c r="A24" s="30"/>
      <c r="B24" s="30"/>
      <c r="C24" s="30"/>
      <c r="D24" s="30"/>
      <c r="E24" s="30"/>
      <c r="F24" s="30"/>
      <c r="G24" s="30"/>
    </row>
    <row r="25" spans="1:7" ht="14.45" hidden="1" customHeight="1" x14ac:dyDescent="0.25">
      <c r="A25" s="30"/>
      <c r="B25" s="30"/>
      <c r="C25" s="30"/>
      <c r="D25" s="30"/>
      <c r="E25" s="30"/>
      <c r="F25" s="30"/>
      <c r="G25" s="30"/>
    </row>
    <row r="26" spans="1:7" ht="14.45" hidden="1" customHeight="1" x14ac:dyDescent="0.25">
      <c r="A26" s="30"/>
      <c r="B26" s="30"/>
      <c r="C26" s="30"/>
      <c r="D26" s="30"/>
      <c r="E26" s="30"/>
      <c r="F26" s="30"/>
      <c r="G26" s="30"/>
    </row>
    <row r="27" spans="1:7" ht="14.45" hidden="1" customHeight="1" x14ac:dyDescent="0.25">
      <c r="A27" s="30"/>
      <c r="B27" s="30"/>
      <c r="C27" s="30"/>
      <c r="D27" s="30"/>
      <c r="E27" s="30"/>
      <c r="F27" s="30"/>
      <c r="G27" s="30"/>
    </row>
    <row r="28" spans="1:7" ht="14.45" customHeight="1" x14ac:dyDescent="0.25">
      <c r="A28" s="30"/>
      <c r="B28" s="30"/>
      <c r="C28" s="30"/>
      <c r="D28" s="30"/>
      <c r="E28" s="30"/>
      <c r="F28" s="30"/>
      <c r="G28" s="30"/>
    </row>
    <row r="29" spans="1:7" ht="14.45" customHeight="1" x14ac:dyDescent="0.25">
      <c r="A29" s="30"/>
      <c r="B29" s="23" t="s">
        <v>1</v>
      </c>
      <c r="C29" s="23" t="s">
        <v>2</v>
      </c>
      <c r="D29" s="35" t="s">
        <v>63</v>
      </c>
      <c r="E29" s="35" t="s">
        <v>61</v>
      </c>
      <c r="F29" s="30"/>
      <c r="G29" s="30"/>
    </row>
    <row r="30" spans="1:7" ht="14.45" customHeight="1" x14ac:dyDescent="0.25">
      <c r="A30" s="30"/>
      <c r="B30" s="23">
        <v>5</v>
      </c>
      <c r="C30" s="23">
        <v>3</v>
      </c>
      <c r="D30" s="35">
        <f>B30*C30</f>
        <v>15</v>
      </c>
      <c r="E30" s="23">
        <f>D30*4</f>
        <v>60</v>
      </c>
      <c r="F30" s="30"/>
      <c r="G30" s="30"/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ht="25.9" customHeight="1" x14ac:dyDescent="0.25">
      <c r="A32" s="30"/>
      <c r="B32" s="25" t="s">
        <v>65</v>
      </c>
      <c r="C32" s="25" t="s">
        <v>20</v>
      </c>
      <c r="D32" s="36" t="s">
        <v>19</v>
      </c>
      <c r="E32" s="30"/>
      <c r="F32" s="30"/>
      <c r="G32" s="30"/>
    </row>
    <row r="33" spans="1:9" x14ac:dyDescent="0.25">
      <c r="B33" s="25">
        <f>E30</f>
        <v>60</v>
      </c>
      <c r="C33" s="37">
        <f>'ANEXO II -A - planilha'!G28/('ANEXO II -A - planilha'!G28+'ANEXO II -A - planilha'!G29)</f>
        <v>0.53407333272677648</v>
      </c>
      <c r="D33" s="38">
        <f>ROUND(B33*C33,2)</f>
        <v>32.04</v>
      </c>
      <c r="E33" s="34"/>
    </row>
    <row r="34" spans="1:9" s="1" customFormat="1" x14ac:dyDescent="0.25">
      <c r="B34" s="25" t="s">
        <v>65</v>
      </c>
      <c r="C34" s="25" t="s">
        <v>21</v>
      </c>
      <c r="D34" s="36" t="s">
        <v>19</v>
      </c>
    </row>
    <row r="35" spans="1:9" s="1" customFormat="1" x14ac:dyDescent="0.25">
      <c r="B35" s="25">
        <f>E30</f>
        <v>60</v>
      </c>
      <c r="C35" s="37">
        <f>'ANEXO II -A - planilha'!G29/('ANEXO II -A - planilha'!G28+'ANEXO II -A - planilha'!G29)</f>
        <v>0.46592666727322357</v>
      </c>
      <c r="D35" s="38">
        <f>ROUND(B35*C35,2)</f>
        <v>27.96</v>
      </c>
    </row>
    <row r="36" spans="1:9" s="1" customFormat="1" x14ac:dyDescent="0.25">
      <c r="D36" s="33"/>
    </row>
    <row r="37" spans="1:9" x14ac:dyDescent="0.25">
      <c r="A37" s="40"/>
      <c r="B37" s="144" t="s">
        <v>67</v>
      </c>
      <c r="C37" s="144"/>
      <c r="D37" s="144"/>
      <c r="E37" s="40"/>
    </row>
    <row r="39" spans="1:9" x14ac:dyDescent="0.25">
      <c r="B39" s="25" t="s">
        <v>65</v>
      </c>
      <c r="C39" s="25" t="s">
        <v>20</v>
      </c>
      <c r="D39" s="36" t="s">
        <v>19</v>
      </c>
    </row>
    <row r="40" spans="1:9" x14ac:dyDescent="0.25">
      <c r="B40" s="25">
        <f>E30</f>
        <v>60</v>
      </c>
      <c r="C40" s="37">
        <f>'ANEXO II -A - planilha'!G30/(SUM('ANEXO II -A - planilha'!G30:G32))</f>
        <v>0.5680960661439024</v>
      </c>
      <c r="D40" s="36">
        <f>ROUND(B40*C40,2)</f>
        <v>34.090000000000003</v>
      </c>
      <c r="E40" s="34"/>
    </row>
    <row r="41" spans="1:9" x14ac:dyDescent="0.25">
      <c r="B41" s="25" t="s">
        <v>65</v>
      </c>
      <c r="C41" s="25" t="s">
        <v>68</v>
      </c>
      <c r="D41" s="36" t="s">
        <v>19</v>
      </c>
      <c r="E41" s="34"/>
    </row>
    <row r="42" spans="1:9" x14ac:dyDescent="0.25">
      <c r="B42" s="25">
        <f>E30</f>
        <v>60</v>
      </c>
      <c r="C42" s="37">
        <f>'ANEXO II -A - planilha'!G31/(SUM('ANEXO II -A - planilha'!G30:G32))</f>
        <v>0.23740936382427247</v>
      </c>
      <c r="D42" s="36">
        <f>ROUND(B42*C42,2)</f>
        <v>14.24</v>
      </c>
      <c r="E42" s="33"/>
    </row>
    <row r="43" spans="1:9" x14ac:dyDescent="0.25">
      <c r="B43" s="25" t="s">
        <v>65</v>
      </c>
      <c r="C43" s="25" t="s">
        <v>69</v>
      </c>
      <c r="D43" s="36" t="s">
        <v>19</v>
      </c>
      <c r="E43" s="39"/>
    </row>
    <row r="44" spans="1:9" x14ac:dyDescent="0.25">
      <c r="B44" s="25">
        <f>E30</f>
        <v>60</v>
      </c>
      <c r="C44" s="37">
        <f>'ANEXO II -A - planilha'!G32/SUM('ANEXO II -A - planilha'!G30:G32)</f>
        <v>0.19449457003182521</v>
      </c>
      <c r="D44" s="36">
        <f>ROUND(B44*C44,2)</f>
        <v>11.67</v>
      </c>
      <c r="E44" s="33"/>
    </row>
    <row r="45" spans="1:9" x14ac:dyDescent="0.25">
      <c r="D45" s="1"/>
      <c r="E45" s="1"/>
      <c r="F45" s="1"/>
      <c r="G45" s="1"/>
      <c r="H45" s="1"/>
      <c r="I45" s="1"/>
    </row>
    <row r="46" spans="1:9" x14ac:dyDescent="0.25">
      <c r="C46" s="32"/>
      <c r="D46" s="32"/>
      <c r="E46" s="32"/>
      <c r="F46" s="32"/>
      <c r="G46" s="32"/>
      <c r="H46" s="32"/>
    </row>
    <row r="48" spans="1:9" x14ac:dyDescent="0.25">
      <c r="C48" s="15"/>
      <c r="D48" s="9"/>
    </row>
    <row r="49" spans="3:8" x14ac:dyDescent="0.25">
      <c r="C49" s="15"/>
      <c r="D49" s="9"/>
    </row>
    <row r="50" spans="3:8" x14ac:dyDescent="0.25">
      <c r="C50" s="15"/>
      <c r="D50" s="9"/>
    </row>
    <row r="51" spans="3:8" x14ac:dyDescent="0.25">
      <c r="C51" s="15"/>
      <c r="D51" s="9"/>
    </row>
    <row r="53" spans="3:8" x14ac:dyDescent="0.25">
      <c r="C53" s="1"/>
      <c r="D53" s="1"/>
      <c r="E53" s="1"/>
      <c r="F53" s="1"/>
      <c r="G53" s="1"/>
      <c r="H53" s="1"/>
    </row>
    <row r="54" spans="3:8" x14ac:dyDescent="0.25">
      <c r="C54" s="1"/>
      <c r="D54" s="1"/>
      <c r="E54" s="1"/>
      <c r="F54" s="1"/>
      <c r="G54" s="1"/>
      <c r="H54" s="1"/>
    </row>
    <row r="55" spans="3:8" x14ac:dyDescent="0.25">
      <c r="C55" s="1"/>
      <c r="D55" s="1"/>
      <c r="E55" s="1"/>
      <c r="F55" s="1"/>
      <c r="G55" s="1"/>
      <c r="H55" s="1"/>
    </row>
    <row r="56" spans="3:8" x14ac:dyDescent="0.25">
      <c r="C56" s="1"/>
      <c r="D56" s="1"/>
      <c r="E56" s="1"/>
      <c r="F56" s="1"/>
      <c r="G56" s="1"/>
      <c r="H56" s="1"/>
    </row>
    <row r="57" spans="3:8" x14ac:dyDescent="0.25">
      <c r="C57" s="1"/>
      <c r="D57" s="1"/>
      <c r="E57" s="1"/>
      <c r="F57" s="1"/>
      <c r="G57" s="1"/>
      <c r="H57" s="1"/>
    </row>
  </sheetData>
  <mergeCells count="4">
    <mergeCell ref="A20:E20"/>
    <mergeCell ref="B37:D37"/>
    <mergeCell ref="A15:G15"/>
    <mergeCell ref="A10:G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opLeftCell="A10" workbookViewId="0">
      <selection activeCell="E25" sqref="E25:F25"/>
    </sheetView>
  </sheetViews>
  <sheetFormatPr defaultRowHeight="15" x14ac:dyDescent="0.25"/>
  <cols>
    <col min="1" max="1" width="4.5703125" customWidth="1"/>
    <col min="2" max="2" width="21.42578125" customWidth="1"/>
    <col min="3" max="3" width="9.7109375" customWidth="1"/>
    <col min="4" max="4" width="16.7109375" bestFit="1" customWidth="1"/>
    <col min="5" max="5" width="11.42578125" customWidth="1"/>
    <col min="6" max="6" width="16.7109375" bestFit="1" customWidth="1"/>
    <col min="7" max="7" width="8.7109375" customWidth="1"/>
    <col min="8" max="8" width="16.5703125" customWidth="1"/>
    <col min="9" max="9" width="8.140625" customWidth="1"/>
    <col min="10" max="10" width="16.7109375" bestFit="1" customWidth="1"/>
    <col min="11" max="11" width="7.5703125" bestFit="1" customWidth="1"/>
    <col min="12" max="12" width="16.7109375" bestFit="1" customWidth="1"/>
    <col min="13" max="13" width="7.42578125" customWidth="1"/>
    <col min="14" max="14" width="21.42578125" customWidth="1"/>
    <col min="15" max="15" width="7.140625" customWidth="1"/>
    <col min="16" max="16" width="14.28515625" bestFit="1" customWidth="1"/>
  </cols>
  <sheetData>
    <row r="1" spans="1:14" x14ac:dyDescent="0.25">
      <c r="B1" s="16"/>
    </row>
    <row r="3" spans="1:14" ht="23.25" customHeight="1" x14ac:dyDescent="0.25">
      <c r="B3" s="17"/>
      <c r="C3" s="17"/>
      <c r="D3" s="17"/>
      <c r="E3" s="17"/>
      <c r="F3" s="17"/>
      <c r="G3" s="17"/>
    </row>
    <row r="4" spans="1:14" ht="21" customHeight="1" x14ac:dyDescent="0.25">
      <c r="B4" s="17"/>
      <c r="C4" s="17"/>
      <c r="D4" s="17"/>
      <c r="E4" s="17"/>
      <c r="F4" s="17"/>
      <c r="G4" s="17"/>
    </row>
    <row r="5" spans="1:14" ht="21" customHeight="1" x14ac:dyDescent="0.3">
      <c r="A5" s="146" t="s">
        <v>115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ht="21" x14ac:dyDescent="0.25">
      <c r="A6" s="2"/>
      <c r="B6" s="19" t="s">
        <v>17</v>
      </c>
      <c r="C6" s="3"/>
    </row>
    <row r="7" spans="1:14" x14ac:dyDescent="0.25">
      <c r="A7" s="149" t="s">
        <v>22</v>
      </c>
      <c r="B7" s="149"/>
      <c r="C7" s="149"/>
      <c r="D7" s="149"/>
      <c r="E7" s="149"/>
    </row>
    <row r="8" spans="1:14" x14ac:dyDescent="0.25">
      <c r="A8" s="4" t="s">
        <v>23</v>
      </c>
      <c r="B8" s="4"/>
      <c r="C8" s="4"/>
    </row>
    <row r="9" spans="1:14" ht="27" customHeight="1" x14ac:dyDescent="0.25">
      <c r="A9" s="4"/>
      <c r="B9" s="4"/>
    </row>
    <row r="10" spans="1:14" ht="18.75" x14ac:dyDescent="0.3">
      <c r="A10" s="96"/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1:14" ht="18" x14ac:dyDescent="0.25">
      <c r="A11" s="147" t="s">
        <v>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ht="13.9" customHeight="1" x14ac:dyDescent="0.3">
      <c r="A12" s="96"/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 ht="18.75" hidden="1" x14ac:dyDescent="0.3">
      <c r="A13" s="96"/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spans="1:14" ht="18.75" x14ac:dyDescent="0.3">
      <c r="A14" s="148" t="s">
        <v>102</v>
      </c>
      <c r="B14" s="148"/>
      <c r="C14" s="150" t="s">
        <v>5</v>
      </c>
      <c r="D14" s="150"/>
      <c r="E14" s="153" t="s">
        <v>6</v>
      </c>
      <c r="F14" s="154"/>
      <c r="G14" s="155" t="s">
        <v>7</v>
      </c>
      <c r="H14" s="156"/>
      <c r="I14" s="155" t="s">
        <v>8</v>
      </c>
      <c r="J14" s="156"/>
      <c r="K14" s="155" t="s">
        <v>9</v>
      </c>
      <c r="L14" s="156"/>
      <c r="M14" s="155" t="s">
        <v>10</v>
      </c>
      <c r="N14" s="156"/>
    </row>
    <row r="15" spans="1:14" ht="18.75" x14ac:dyDescent="0.25">
      <c r="A15" s="148"/>
      <c r="B15" s="148"/>
      <c r="C15" s="99" t="s">
        <v>12</v>
      </c>
      <c r="D15" s="100" t="s">
        <v>13</v>
      </c>
      <c r="E15" s="99" t="s">
        <v>12</v>
      </c>
      <c r="F15" s="100" t="s">
        <v>13</v>
      </c>
      <c r="G15" s="99" t="s">
        <v>12</v>
      </c>
      <c r="H15" s="100" t="s">
        <v>13</v>
      </c>
      <c r="I15" s="99" t="s">
        <v>12</v>
      </c>
      <c r="J15" s="100" t="s">
        <v>13</v>
      </c>
      <c r="K15" s="99" t="s">
        <v>12</v>
      </c>
      <c r="L15" s="100" t="s">
        <v>13</v>
      </c>
      <c r="M15" s="99" t="s">
        <v>12</v>
      </c>
      <c r="N15" s="100" t="s">
        <v>13</v>
      </c>
    </row>
    <row r="16" spans="1:14" ht="25.9" customHeight="1" x14ac:dyDescent="0.25">
      <c r="A16" s="148"/>
      <c r="B16" s="148"/>
      <c r="C16" s="101">
        <f>1/12</f>
        <v>8.3333333333333329E-2</v>
      </c>
      <c r="D16" s="102">
        <f>C16*'ANEXO II -A - planilha'!J33</f>
        <v>25423.257500000007</v>
      </c>
      <c r="E16" s="101">
        <f>C16</f>
        <v>8.3333333333333329E-2</v>
      </c>
      <c r="F16" s="102">
        <f>D16</f>
        <v>25423.257500000007</v>
      </c>
      <c r="G16" s="101">
        <f>C16</f>
        <v>8.3333333333333329E-2</v>
      </c>
      <c r="H16" s="102">
        <f>D16</f>
        <v>25423.257500000007</v>
      </c>
      <c r="I16" s="101">
        <f>C16</f>
        <v>8.3333333333333329E-2</v>
      </c>
      <c r="J16" s="102">
        <f>D16</f>
        <v>25423.257500000007</v>
      </c>
      <c r="K16" s="101">
        <f>C16</f>
        <v>8.3333333333333329E-2</v>
      </c>
      <c r="L16" s="102">
        <f>D16</f>
        <v>25423.257500000007</v>
      </c>
      <c r="M16" s="101">
        <f>C16</f>
        <v>8.3333333333333329E-2</v>
      </c>
      <c r="N16" s="102">
        <f>D16</f>
        <v>25423.257500000007</v>
      </c>
    </row>
    <row r="17" spans="1:16" ht="15" customHeight="1" x14ac:dyDescent="0.25">
      <c r="A17" s="148"/>
      <c r="B17" s="148"/>
      <c r="C17" s="150" t="s">
        <v>96</v>
      </c>
      <c r="D17" s="150"/>
      <c r="E17" s="151" t="s">
        <v>97</v>
      </c>
      <c r="F17" s="151"/>
      <c r="G17" s="152" t="s">
        <v>98</v>
      </c>
      <c r="H17" s="152"/>
      <c r="I17" s="152" t="s">
        <v>99</v>
      </c>
      <c r="J17" s="152"/>
      <c r="K17" s="152" t="s">
        <v>100</v>
      </c>
      <c r="L17" s="152"/>
      <c r="M17" s="152" t="s">
        <v>101</v>
      </c>
      <c r="N17" s="152"/>
    </row>
    <row r="18" spans="1:16" ht="18.75" x14ac:dyDescent="0.25">
      <c r="A18" s="148"/>
      <c r="B18" s="148"/>
      <c r="C18" s="99" t="s">
        <v>12</v>
      </c>
      <c r="D18" s="100" t="s">
        <v>13</v>
      </c>
      <c r="E18" s="99" t="s">
        <v>12</v>
      </c>
      <c r="F18" s="100" t="s">
        <v>13</v>
      </c>
      <c r="G18" s="99" t="s">
        <v>12</v>
      </c>
      <c r="H18" s="100" t="s">
        <v>13</v>
      </c>
      <c r="I18" s="99" t="s">
        <v>12</v>
      </c>
      <c r="J18" s="100" t="s">
        <v>13</v>
      </c>
      <c r="K18" s="99" t="s">
        <v>12</v>
      </c>
      <c r="L18" s="100" t="s">
        <v>13</v>
      </c>
      <c r="M18" s="99" t="s">
        <v>12</v>
      </c>
      <c r="N18" s="100" t="s">
        <v>13</v>
      </c>
    </row>
    <row r="19" spans="1:16" ht="23.45" customHeight="1" x14ac:dyDescent="0.25">
      <c r="A19" s="148"/>
      <c r="B19" s="148"/>
      <c r="C19" s="101">
        <f>C16</f>
        <v>8.3333333333333329E-2</v>
      </c>
      <c r="D19" s="103">
        <f>D16</f>
        <v>25423.257500000007</v>
      </c>
      <c r="E19" s="104">
        <f>C16</f>
        <v>8.3333333333333329E-2</v>
      </c>
      <c r="F19" s="103">
        <f>D16</f>
        <v>25423.257500000007</v>
      </c>
      <c r="G19" s="104">
        <f>C16</f>
        <v>8.3333333333333329E-2</v>
      </c>
      <c r="H19" s="103">
        <f>D16</f>
        <v>25423.257500000007</v>
      </c>
      <c r="I19" s="104">
        <f>C16</f>
        <v>8.3333333333333329E-2</v>
      </c>
      <c r="J19" s="103">
        <f>D16</f>
        <v>25423.257500000007</v>
      </c>
      <c r="K19" s="104">
        <f>C16</f>
        <v>8.3333333333333329E-2</v>
      </c>
      <c r="L19" s="103">
        <f>D16</f>
        <v>25423.257500000007</v>
      </c>
      <c r="M19" s="104">
        <f>C16</f>
        <v>8.3333333333333329E-2</v>
      </c>
      <c r="N19" s="105">
        <f>D16</f>
        <v>25423.257500000007</v>
      </c>
    </row>
    <row r="20" spans="1:16" ht="18.75" x14ac:dyDescent="0.3">
      <c r="A20" s="106"/>
      <c r="B20" s="107"/>
      <c r="C20" s="108"/>
      <c r="D20" s="109"/>
      <c r="E20" s="110"/>
      <c r="F20" s="109"/>
      <c r="G20" s="110"/>
      <c r="H20" s="109"/>
      <c r="I20" s="110"/>
      <c r="J20" s="109"/>
      <c r="K20" s="110"/>
      <c r="L20" s="159" t="s">
        <v>11</v>
      </c>
      <c r="M20" s="159"/>
      <c r="N20" s="111">
        <f>SUM(D16,F16,H16,J16,L16,N16,D19,F19,H19,J19,L19,N19)</f>
        <v>305079.09000000008</v>
      </c>
      <c r="O20" s="12"/>
      <c r="P20" s="13"/>
    </row>
    <row r="21" spans="1:16" x14ac:dyDescent="0.25">
      <c r="A21" s="5"/>
      <c r="B21" s="6"/>
      <c r="C21" s="7"/>
      <c r="D21" s="8"/>
      <c r="E21" s="9"/>
      <c r="F21" s="8"/>
      <c r="G21" s="9"/>
      <c r="H21" s="8"/>
      <c r="I21" s="9"/>
      <c r="J21" s="8"/>
      <c r="K21" s="9"/>
      <c r="L21" s="8"/>
      <c r="M21" s="10"/>
      <c r="N21" s="11"/>
      <c r="O21" s="12"/>
      <c r="P21" s="13"/>
    </row>
    <row r="22" spans="1:16" ht="38.25" customHeight="1" x14ac:dyDescent="0.25">
      <c r="A22" s="5"/>
      <c r="B22" s="6"/>
      <c r="D22" s="158" t="s">
        <v>119</v>
      </c>
      <c r="E22" s="158"/>
      <c r="F22" s="158"/>
      <c r="G22" s="158"/>
      <c r="P22" s="13"/>
    </row>
    <row r="23" spans="1:16" x14ac:dyDescent="0.25">
      <c r="A23" s="5"/>
      <c r="B23" s="6"/>
      <c r="C23" s="8"/>
      <c r="D23" s="11"/>
      <c r="E23" s="11"/>
      <c r="F23" s="11"/>
      <c r="H23" s="9"/>
      <c r="I23" s="14"/>
      <c r="J23" s="10"/>
      <c r="K23" s="11"/>
    </row>
    <row r="24" spans="1:16" x14ac:dyDescent="0.25">
      <c r="D24" s="160" t="s">
        <v>118</v>
      </c>
      <c r="E24" s="160"/>
      <c r="F24" s="160"/>
      <c r="G24" s="160"/>
    </row>
    <row r="25" spans="1:16" x14ac:dyDescent="0.25">
      <c r="E25" s="157"/>
      <c r="F25" s="157"/>
      <c r="P25" s="42"/>
    </row>
    <row r="26" spans="1:16" x14ac:dyDescent="0.25">
      <c r="E26" s="157"/>
      <c r="F26" s="157"/>
    </row>
  </sheetData>
  <mergeCells count="21">
    <mergeCell ref="E25:F25"/>
    <mergeCell ref="E26:F26"/>
    <mergeCell ref="K14:L14"/>
    <mergeCell ref="M14:N14"/>
    <mergeCell ref="D22:G22"/>
    <mergeCell ref="I17:J17"/>
    <mergeCell ref="K17:L17"/>
    <mergeCell ref="M17:N17"/>
    <mergeCell ref="L20:M20"/>
    <mergeCell ref="D24:G24"/>
    <mergeCell ref="A5:N5"/>
    <mergeCell ref="A11:N11"/>
    <mergeCell ref="A14:B19"/>
    <mergeCell ref="A7:E7"/>
    <mergeCell ref="C17:D17"/>
    <mergeCell ref="E17:F17"/>
    <mergeCell ref="G17:H17"/>
    <mergeCell ref="C14:D14"/>
    <mergeCell ref="E14:F14"/>
    <mergeCell ref="G14:H14"/>
    <mergeCell ref="I14:J14"/>
  </mergeCells>
  <conditionalFormatting sqref="D14:D15 F15 H15 J15 L15 N15">
    <cfRule type="cellIs" dxfId="5" priority="18" stopIfTrue="1" operator="equal">
      <formula>0</formula>
    </cfRule>
  </conditionalFormatting>
  <conditionalFormatting sqref="D14:D15 F15 H15 J15 L15 N15">
    <cfRule type="cellIs" dxfId="4" priority="17" stopIfTrue="1" operator="equal">
      <formula>0</formula>
    </cfRule>
  </conditionalFormatting>
  <conditionalFormatting sqref="D17">
    <cfRule type="cellIs" dxfId="3" priority="1" stopIfTrue="1" operator="equal">
      <formula>0</formula>
    </cfRule>
  </conditionalFormatting>
  <conditionalFormatting sqref="D18 F18 H18 J18 L18 N18">
    <cfRule type="cellIs" dxfId="2" priority="4" stopIfTrue="1" operator="equal">
      <formula>0</formula>
    </cfRule>
  </conditionalFormatting>
  <conditionalFormatting sqref="D18 F18 H18 J18 L18 N18">
    <cfRule type="cellIs" dxfId="1" priority="3" stopIfTrue="1" operator="equal">
      <formula>0</formula>
    </cfRule>
  </conditionalFormatting>
  <conditionalFormatting sqref="D17">
    <cfRule type="cellIs" dxfId="0" priority="2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6488-54C6-49EC-ACDA-466EC62669F8}">
  <dimension ref="A1:Z982"/>
  <sheetViews>
    <sheetView workbookViewId="0">
      <selection activeCell="F25" sqref="F25"/>
    </sheetView>
  </sheetViews>
  <sheetFormatPr defaultColWidth="14.42578125" defaultRowHeight="15" customHeight="1" x14ac:dyDescent="0.2"/>
  <cols>
    <col min="1" max="1" width="12.85546875" style="44" customWidth="1"/>
    <col min="2" max="2" width="1.7109375" style="44" customWidth="1"/>
    <col min="3" max="3" width="1.28515625" style="44" customWidth="1"/>
    <col min="4" max="4" width="11.7109375" style="44" customWidth="1"/>
    <col min="5" max="5" width="8.42578125" style="44" customWidth="1"/>
    <col min="6" max="6" width="25" style="44" customWidth="1"/>
    <col min="7" max="7" width="21.85546875" style="44" customWidth="1"/>
    <col min="8" max="9" width="8.7109375" style="44" customWidth="1"/>
    <col min="10" max="10" width="21.42578125" style="44" customWidth="1"/>
    <col min="11" max="26" width="8.7109375" style="44" customWidth="1"/>
    <col min="27" max="16384" width="14.42578125" style="44"/>
  </cols>
  <sheetData>
    <row r="1" spans="1:26" ht="18" customHeight="1" x14ac:dyDescent="0.2">
      <c r="A1" s="43"/>
      <c r="B1" s="165"/>
      <c r="C1" s="166"/>
      <c r="D1" s="166"/>
      <c r="E1" s="166"/>
      <c r="F1" s="166"/>
      <c r="G1" s="166"/>
      <c r="H1" s="166"/>
      <c r="I1" s="166"/>
      <c r="J1" s="166"/>
      <c r="K1" s="166"/>
    </row>
    <row r="2" spans="1:26" ht="12.75" customHeight="1" x14ac:dyDescent="0.2">
      <c r="A2" s="45"/>
      <c r="B2" s="167"/>
      <c r="C2" s="166"/>
      <c r="D2" s="166"/>
      <c r="E2" s="166"/>
      <c r="F2" s="166"/>
      <c r="G2" s="166"/>
      <c r="H2" s="166"/>
      <c r="I2" s="166"/>
      <c r="J2" s="166"/>
      <c r="K2" s="166"/>
    </row>
    <row r="3" spans="1:26" ht="12.75" customHeight="1" x14ac:dyDescent="0.2">
      <c r="B3" s="167"/>
      <c r="C3" s="166"/>
      <c r="D3" s="166"/>
      <c r="E3" s="166"/>
      <c r="F3" s="166"/>
      <c r="G3" s="166"/>
      <c r="H3" s="166"/>
      <c r="I3" s="166"/>
      <c r="J3" s="166"/>
      <c r="K3" s="166"/>
    </row>
    <row r="4" spans="1:26" ht="12.75" customHeight="1" x14ac:dyDescent="0.2"/>
    <row r="5" spans="1:26" ht="7.5" customHeight="1" x14ac:dyDescent="0.2"/>
    <row r="6" spans="1:26" ht="18.75" customHeight="1" x14ac:dyDescent="0.3">
      <c r="D6" s="171" t="s">
        <v>113</v>
      </c>
      <c r="E6" s="172"/>
      <c r="F6" s="172"/>
      <c r="G6" s="172"/>
      <c r="H6" s="172"/>
      <c r="I6" s="172"/>
      <c r="J6" s="172"/>
    </row>
    <row r="7" spans="1:26" ht="12.75" customHeight="1" x14ac:dyDescent="0.2"/>
    <row r="8" spans="1:26" ht="12.75" customHeight="1" x14ac:dyDescent="0.2">
      <c r="C8" s="168" t="s">
        <v>72</v>
      </c>
      <c r="D8" s="166"/>
      <c r="E8" s="166"/>
      <c r="F8" s="166"/>
      <c r="G8" s="166"/>
      <c r="H8" s="166"/>
      <c r="I8" s="166"/>
      <c r="J8" s="166"/>
    </row>
    <row r="9" spans="1:26" ht="12" customHeight="1" thickBot="1" x14ac:dyDescent="0.25">
      <c r="C9" s="46"/>
      <c r="D9" s="47"/>
      <c r="E9" s="47"/>
      <c r="F9" s="47"/>
      <c r="G9" s="47"/>
      <c r="H9" s="47"/>
      <c r="I9" s="47"/>
      <c r="J9" s="47"/>
    </row>
    <row r="10" spans="1:26" ht="12.75" customHeight="1" x14ac:dyDescent="0.25">
      <c r="C10" s="48"/>
      <c r="D10" s="49"/>
      <c r="F10" s="50" t="s">
        <v>73</v>
      </c>
      <c r="G10" s="51" t="s">
        <v>74</v>
      </c>
      <c r="H10" s="52">
        <v>3.5000000000000003E-2</v>
      </c>
      <c r="I10" s="53"/>
      <c r="J10" s="53"/>
      <c r="K10" s="54"/>
    </row>
    <row r="11" spans="1:26" ht="12.75" customHeight="1" x14ac:dyDescent="0.2">
      <c r="F11" s="55" t="s">
        <v>75</v>
      </c>
      <c r="G11" s="56" t="s">
        <v>76</v>
      </c>
      <c r="H11" s="57">
        <v>2.07E-2</v>
      </c>
      <c r="I11" s="58"/>
      <c r="K11" s="54"/>
    </row>
    <row r="12" spans="1:26" ht="12.75" customHeight="1" x14ac:dyDescent="0.2">
      <c r="F12" s="55" t="s">
        <v>77</v>
      </c>
      <c r="G12" s="56" t="s">
        <v>78</v>
      </c>
      <c r="H12" s="57">
        <v>6.5000000000000002E-2</v>
      </c>
      <c r="I12" s="58"/>
      <c r="K12" s="54"/>
    </row>
    <row r="13" spans="1:26" ht="12.75" customHeight="1" x14ac:dyDescent="0.2">
      <c r="F13" s="55" t="s">
        <v>79</v>
      </c>
      <c r="G13" s="56" t="s">
        <v>80</v>
      </c>
      <c r="H13" s="57">
        <v>5.0000000000000001E-3</v>
      </c>
      <c r="I13" s="58"/>
      <c r="K13" s="54"/>
    </row>
    <row r="14" spans="1:26" ht="12.75" customHeight="1" x14ac:dyDescent="0.2">
      <c r="F14" s="55" t="s">
        <v>81</v>
      </c>
      <c r="G14" s="56" t="s">
        <v>82</v>
      </c>
      <c r="H14" s="57">
        <v>0.05</v>
      </c>
      <c r="I14" s="58"/>
      <c r="K14" s="54"/>
    </row>
    <row r="15" spans="1:26" ht="12.75" customHeight="1" x14ac:dyDescent="0.2">
      <c r="A15" s="43"/>
      <c r="B15" s="43"/>
      <c r="C15" s="43"/>
      <c r="D15" s="43"/>
      <c r="E15" s="43"/>
      <c r="F15" s="59" t="s">
        <v>83</v>
      </c>
      <c r="G15" s="60"/>
      <c r="H15" s="61">
        <v>0</v>
      </c>
      <c r="I15" s="58"/>
      <c r="J15" s="43"/>
      <c r="K15" s="54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thickBot="1" x14ac:dyDescent="0.25">
      <c r="F16" s="62" t="s">
        <v>84</v>
      </c>
      <c r="G16" s="63"/>
      <c r="H16" s="64">
        <v>3.6499999999999998E-2</v>
      </c>
      <c r="I16" s="58"/>
      <c r="J16" s="65"/>
      <c r="K16" s="54"/>
    </row>
    <row r="17" spans="1:15" ht="12.75" customHeight="1" x14ac:dyDescent="0.2">
      <c r="F17" s="66" t="s">
        <v>85</v>
      </c>
      <c r="G17" s="67"/>
      <c r="H17" s="68"/>
      <c r="I17" s="58"/>
      <c r="K17" s="54"/>
    </row>
    <row r="18" spans="1:15" ht="15" customHeight="1" thickBot="1" x14ac:dyDescent="0.25">
      <c r="F18" s="69" t="s">
        <v>86</v>
      </c>
      <c r="G18" s="70"/>
      <c r="H18" s="71"/>
      <c r="I18" s="72"/>
      <c r="K18" s="54"/>
    </row>
    <row r="19" spans="1:15" ht="12.75" customHeight="1" thickBot="1" x14ac:dyDescent="0.25">
      <c r="F19" s="169" t="s">
        <v>87</v>
      </c>
      <c r="G19" s="170"/>
      <c r="H19" s="73">
        <f>ROUND((((1+H10+H11)*(1+H12)*(1+H13))/(1-(H14+H15+H16))-1),4)</f>
        <v>0.2369</v>
      </c>
      <c r="I19" s="74"/>
      <c r="K19" s="54"/>
      <c r="L19" s="43"/>
      <c r="M19" s="43"/>
      <c r="N19" s="43"/>
      <c r="O19" s="43"/>
    </row>
    <row r="20" spans="1:15" ht="12.75" customHeight="1" x14ac:dyDescent="0.2">
      <c r="G20" s="75"/>
      <c r="H20" s="74"/>
      <c r="I20" s="76"/>
      <c r="K20" s="54"/>
      <c r="L20" s="43"/>
      <c r="M20" s="43"/>
      <c r="N20" s="43"/>
      <c r="O20" s="43"/>
    </row>
    <row r="21" spans="1:15" ht="12.75" customHeight="1" x14ac:dyDescent="0.2">
      <c r="A21" s="77" t="s">
        <v>88</v>
      </c>
      <c r="B21" s="74"/>
      <c r="C21" s="74"/>
      <c r="G21" s="78"/>
      <c r="H21" s="78"/>
      <c r="I21" s="78"/>
      <c r="J21" s="78"/>
      <c r="K21" s="54"/>
      <c r="L21" s="43"/>
      <c r="M21" s="79"/>
      <c r="N21" s="80"/>
      <c r="O21" s="58"/>
    </row>
    <row r="22" spans="1:15" ht="12.75" customHeight="1" x14ac:dyDescent="0.2">
      <c r="C22" s="161"/>
      <c r="D22" s="162"/>
      <c r="E22" s="162"/>
      <c r="F22" s="162"/>
      <c r="G22" s="162"/>
      <c r="H22" s="162"/>
      <c r="I22" s="162"/>
      <c r="J22" s="82"/>
      <c r="K22" s="54"/>
      <c r="L22" s="43"/>
      <c r="M22" s="79"/>
      <c r="N22" s="80"/>
      <c r="O22" s="58"/>
    </row>
    <row r="23" spans="1:15" ht="12.75" customHeight="1" x14ac:dyDescent="0.2">
      <c r="C23" s="163"/>
      <c r="D23" s="162"/>
      <c r="E23" s="162"/>
      <c r="F23" s="162"/>
      <c r="G23" s="162"/>
      <c r="H23" s="162"/>
      <c r="I23" s="162"/>
      <c r="J23" s="162"/>
      <c r="K23" s="54"/>
      <c r="L23" s="43"/>
      <c r="M23" s="79"/>
      <c r="N23" s="80"/>
      <c r="O23" s="58"/>
    </row>
    <row r="24" spans="1:15" ht="12.75" customHeight="1" x14ac:dyDescent="0.2">
      <c r="C24" s="164"/>
      <c r="D24" s="162"/>
      <c r="E24" s="162"/>
      <c r="F24" s="162"/>
      <c r="G24" s="162"/>
      <c r="H24" s="162"/>
      <c r="I24" s="162"/>
      <c r="J24" s="78"/>
      <c r="K24" s="54"/>
      <c r="L24" s="43"/>
      <c r="M24" s="79"/>
      <c r="N24" s="134"/>
      <c r="O24" s="58"/>
    </row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spans="1:3" ht="12.75" customHeight="1" x14ac:dyDescent="0.2"/>
    <row r="34" spans="1:3" ht="12.75" customHeight="1" x14ac:dyDescent="0.2"/>
    <row r="35" spans="1:3" ht="12.75" customHeight="1" x14ac:dyDescent="0.2"/>
    <row r="36" spans="1:3" ht="12.75" customHeight="1" x14ac:dyDescent="0.2"/>
    <row r="37" spans="1:3" ht="12.75" customHeight="1" x14ac:dyDescent="0.2"/>
    <row r="38" spans="1:3" ht="12.75" customHeight="1" x14ac:dyDescent="0.2"/>
    <row r="39" spans="1:3" ht="12.75" customHeight="1" x14ac:dyDescent="0.2"/>
    <row r="40" spans="1:3" ht="12.75" customHeight="1" x14ac:dyDescent="0.2"/>
    <row r="41" spans="1:3" ht="12.75" customHeight="1" x14ac:dyDescent="0.2"/>
    <row r="42" spans="1:3" ht="12.75" customHeight="1" x14ac:dyDescent="0.2"/>
    <row r="43" spans="1:3" ht="19.5" customHeight="1" x14ac:dyDescent="0.2"/>
    <row r="44" spans="1:3" ht="12.75" customHeight="1" x14ac:dyDescent="0.2"/>
    <row r="45" spans="1:3" ht="12.75" customHeight="1" x14ac:dyDescent="0.2"/>
    <row r="46" spans="1:3" ht="12.75" customHeight="1" x14ac:dyDescent="0.2">
      <c r="A46" s="77"/>
      <c r="B46" s="74"/>
      <c r="C46" s="74"/>
    </row>
    <row r="47" spans="1:3" ht="12.75" customHeight="1" x14ac:dyDescent="0.2"/>
    <row r="48" spans="1:3" ht="12.75" customHeight="1" x14ac:dyDescent="0.2"/>
    <row r="49" spans="1:7" ht="12.75" customHeight="1" x14ac:dyDescent="0.2"/>
    <row r="50" spans="1:7" ht="12.75" customHeight="1" x14ac:dyDescent="0.2"/>
    <row r="51" spans="1:7" ht="12.75" customHeight="1" x14ac:dyDescent="0.2"/>
    <row r="52" spans="1:7" ht="12.75" customHeight="1" x14ac:dyDescent="0.2"/>
    <row r="53" spans="1:7" ht="12.75" customHeight="1" x14ac:dyDescent="0.2"/>
    <row r="54" spans="1:7" ht="12.75" customHeight="1" x14ac:dyDescent="0.2"/>
    <row r="55" spans="1:7" ht="12.75" customHeight="1" x14ac:dyDescent="0.2"/>
    <row r="56" spans="1:7" ht="12.75" customHeight="1" x14ac:dyDescent="0.2"/>
    <row r="57" spans="1:7" ht="12.75" customHeight="1" x14ac:dyDescent="0.2"/>
    <row r="58" spans="1:7" ht="12.75" customHeight="1" x14ac:dyDescent="0.2"/>
    <row r="59" spans="1:7" ht="12.75" customHeight="1" x14ac:dyDescent="0.25">
      <c r="A59" s="93"/>
      <c r="B59" s="94"/>
      <c r="C59" s="94"/>
      <c r="D59" s="94"/>
      <c r="E59" s="94"/>
      <c r="F59" s="94"/>
      <c r="G59" s="94"/>
    </row>
    <row r="60" spans="1:7" ht="12.75" customHeight="1" x14ac:dyDescent="0.2">
      <c r="A60" s="94"/>
      <c r="B60" s="94"/>
      <c r="C60" s="94"/>
      <c r="D60" s="94"/>
      <c r="E60" s="94"/>
      <c r="F60" s="94"/>
      <c r="G60" s="94"/>
    </row>
    <row r="61" spans="1:7" ht="12.75" customHeight="1" x14ac:dyDescent="0.2">
      <c r="A61" s="94"/>
      <c r="B61" s="94"/>
      <c r="C61" s="94"/>
      <c r="D61" s="94"/>
      <c r="E61" s="94"/>
      <c r="F61" s="94"/>
      <c r="G61" s="94"/>
    </row>
    <row r="62" spans="1:7" ht="12.75" customHeight="1" x14ac:dyDescent="0.2">
      <c r="A62" s="94"/>
      <c r="B62" s="94"/>
      <c r="C62" s="94"/>
      <c r="D62" s="94"/>
      <c r="E62" s="94"/>
      <c r="F62" s="94"/>
      <c r="G62" s="94"/>
    </row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9">
    <mergeCell ref="C22:I22"/>
    <mergeCell ref="C23:J23"/>
    <mergeCell ref="C24:I24"/>
    <mergeCell ref="B1:K1"/>
    <mergeCell ref="B2:K2"/>
    <mergeCell ref="B3:K3"/>
    <mergeCell ref="C8:J8"/>
    <mergeCell ref="F19:G19"/>
    <mergeCell ref="D6:J6"/>
  </mergeCells>
  <pageMargins left="0.511811024" right="0.511811024" top="0.78740157499999996" bottom="0.7874015749999999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389F-07D6-4DA3-A94A-098427C3C85D}">
  <dimension ref="A1:Z989"/>
  <sheetViews>
    <sheetView workbookViewId="0">
      <selection activeCell="F33" sqref="F33"/>
    </sheetView>
  </sheetViews>
  <sheetFormatPr defaultColWidth="14.42578125" defaultRowHeight="15" customHeight="1" x14ac:dyDescent="0.2"/>
  <cols>
    <col min="1" max="1" width="12.85546875" style="44" customWidth="1"/>
    <col min="2" max="2" width="1.7109375" style="44" customWidth="1"/>
    <col min="3" max="3" width="1.28515625" style="44" customWidth="1"/>
    <col min="4" max="4" width="11.7109375" style="44" customWidth="1"/>
    <col min="5" max="5" width="8.42578125" style="44" customWidth="1"/>
    <col min="6" max="6" width="25" style="44" customWidth="1"/>
    <col min="7" max="7" width="21.85546875" style="44" customWidth="1"/>
    <col min="8" max="9" width="8.7109375" style="44" customWidth="1"/>
    <col min="10" max="10" width="21.42578125" style="44" customWidth="1"/>
    <col min="11" max="26" width="8.7109375" style="44" customWidth="1"/>
    <col min="27" max="16384" width="14.42578125" style="44"/>
  </cols>
  <sheetData>
    <row r="1" spans="1:26" ht="18" customHeight="1" x14ac:dyDescent="0.2">
      <c r="A1" s="43"/>
      <c r="B1" s="165"/>
      <c r="C1" s="166"/>
      <c r="D1" s="166"/>
      <c r="E1" s="166"/>
      <c r="F1" s="166"/>
      <c r="G1" s="166"/>
      <c r="H1" s="166"/>
      <c r="I1" s="166"/>
      <c r="J1" s="166"/>
      <c r="K1" s="166"/>
    </row>
    <row r="2" spans="1:26" ht="12.75" customHeight="1" x14ac:dyDescent="0.2">
      <c r="A2" s="45"/>
      <c r="B2" s="167"/>
      <c r="C2" s="166"/>
      <c r="D2" s="166"/>
      <c r="E2" s="166"/>
      <c r="F2" s="166"/>
      <c r="G2" s="166"/>
      <c r="H2" s="166"/>
      <c r="I2" s="166"/>
      <c r="J2" s="166"/>
      <c r="K2" s="166"/>
    </row>
    <row r="3" spans="1:26" ht="12.75" customHeight="1" x14ac:dyDescent="0.3">
      <c r="B3" s="175" t="s">
        <v>114</v>
      </c>
      <c r="C3" s="176"/>
      <c r="D3" s="176"/>
      <c r="E3" s="176"/>
      <c r="F3" s="176"/>
      <c r="G3" s="176"/>
      <c r="H3" s="176"/>
      <c r="I3" s="176"/>
      <c r="J3" s="176"/>
      <c r="K3" s="176"/>
    </row>
    <row r="4" spans="1:26" ht="12.75" customHeight="1" x14ac:dyDescent="0.2"/>
    <row r="5" spans="1:26" ht="12.75" customHeight="1" x14ac:dyDescent="0.2">
      <c r="E5" s="174" t="s">
        <v>94</v>
      </c>
      <c r="F5" s="174"/>
      <c r="G5" s="174"/>
      <c r="H5" s="174"/>
      <c r="I5" s="174"/>
      <c r="J5" s="174"/>
    </row>
    <row r="6" spans="1:26" ht="12.75" customHeight="1" x14ac:dyDescent="0.2">
      <c r="E6" s="174"/>
      <c r="F6" s="174"/>
      <c r="G6" s="174"/>
      <c r="H6" s="174"/>
      <c r="I6" s="174"/>
      <c r="J6" s="174"/>
    </row>
    <row r="7" spans="1:26" ht="12.75" customHeight="1" x14ac:dyDescent="0.2"/>
    <row r="8" spans="1:26" ht="12.75" customHeight="1" x14ac:dyDescent="0.2">
      <c r="C8" s="168" t="s">
        <v>93</v>
      </c>
      <c r="D8" s="166"/>
      <c r="E8" s="166"/>
      <c r="F8" s="166"/>
      <c r="G8" s="166"/>
      <c r="H8" s="166"/>
      <c r="I8" s="166"/>
      <c r="J8" s="166"/>
    </row>
    <row r="9" spans="1:26" ht="12" customHeight="1" thickBot="1" x14ac:dyDescent="0.25">
      <c r="C9" s="46"/>
      <c r="D9" s="47"/>
      <c r="E9" s="47"/>
      <c r="F9" s="47"/>
      <c r="G9" s="47"/>
      <c r="H9" s="47"/>
      <c r="I9" s="47"/>
      <c r="J9" s="47"/>
    </row>
    <row r="10" spans="1:26" ht="12.75" customHeight="1" x14ac:dyDescent="0.25">
      <c r="C10" s="48"/>
      <c r="D10" s="49"/>
      <c r="F10" s="50" t="s">
        <v>73</v>
      </c>
      <c r="G10" s="51" t="s">
        <v>74</v>
      </c>
      <c r="H10" s="52">
        <v>1.4999999999999999E-2</v>
      </c>
      <c r="I10" s="53"/>
      <c r="J10" s="53"/>
      <c r="K10" s="54"/>
    </row>
    <row r="11" spans="1:26" ht="12.75" customHeight="1" x14ac:dyDescent="0.2">
      <c r="F11" s="55" t="s">
        <v>75</v>
      </c>
      <c r="G11" s="56" t="s">
        <v>76</v>
      </c>
      <c r="H11" s="57">
        <v>8.6E-3</v>
      </c>
      <c r="I11" s="58"/>
      <c r="K11" s="54"/>
    </row>
    <row r="12" spans="1:26" ht="12.75" customHeight="1" x14ac:dyDescent="0.2">
      <c r="F12" s="55" t="s">
        <v>77</v>
      </c>
      <c r="G12" s="56" t="s">
        <v>78</v>
      </c>
      <c r="H12" s="57">
        <v>3.5000000000000003E-2</v>
      </c>
      <c r="I12" s="58"/>
      <c r="K12" s="54"/>
    </row>
    <row r="13" spans="1:26" ht="12.75" customHeight="1" x14ac:dyDescent="0.2">
      <c r="F13" s="55" t="s">
        <v>79</v>
      </c>
      <c r="G13" s="56" t="s">
        <v>80</v>
      </c>
      <c r="H13" s="57">
        <v>8.5000000000000006E-3</v>
      </c>
      <c r="I13" s="58"/>
      <c r="K13" s="54"/>
    </row>
    <row r="14" spans="1:26" ht="12.75" customHeight="1" x14ac:dyDescent="0.2">
      <c r="F14" s="55" t="s">
        <v>81</v>
      </c>
      <c r="G14" s="56" t="s">
        <v>82</v>
      </c>
      <c r="H14" s="57">
        <v>0.05</v>
      </c>
      <c r="I14" s="58"/>
      <c r="K14" s="54"/>
    </row>
    <row r="15" spans="1:26" ht="12.75" customHeight="1" x14ac:dyDescent="0.2">
      <c r="A15" s="43"/>
      <c r="B15" s="43"/>
      <c r="C15" s="43"/>
      <c r="D15" s="43"/>
      <c r="E15" s="43"/>
      <c r="F15" s="59" t="s">
        <v>83</v>
      </c>
      <c r="G15" s="60"/>
      <c r="H15" s="61">
        <v>0</v>
      </c>
      <c r="I15" s="58"/>
      <c r="J15" s="43"/>
      <c r="K15" s="54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thickBot="1" x14ac:dyDescent="0.25">
      <c r="F16" s="62" t="s">
        <v>84</v>
      </c>
      <c r="G16" s="63"/>
      <c r="H16" s="64">
        <v>3.6499999999999998E-2</v>
      </c>
      <c r="I16" s="58"/>
      <c r="J16" s="65"/>
      <c r="K16" s="54"/>
    </row>
    <row r="17" spans="1:15" ht="12.75" customHeight="1" x14ac:dyDescent="0.2">
      <c r="F17" s="66" t="s">
        <v>85</v>
      </c>
      <c r="G17" s="67"/>
      <c r="H17" s="68"/>
      <c r="I17" s="58"/>
      <c r="K17" s="54"/>
    </row>
    <row r="18" spans="1:15" ht="12.75" customHeight="1" thickBot="1" x14ac:dyDescent="0.25">
      <c r="F18" s="69" t="s">
        <v>86</v>
      </c>
      <c r="G18" s="70"/>
      <c r="H18" s="71"/>
      <c r="I18" s="72"/>
      <c r="K18" s="54"/>
    </row>
    <row r="19" spans="1:15" ht="12.75" customHeight="1" thickBot="1" x14ac:dyDescent="0.25">
      <c r="F19" s="169" t="s">
        <v>87</v>
      </c>
      <c r="G19" s="170"/>
      <c r="H19" s="73">
        <f>ROUND((((1+H10+H11)*(1+H12)*(1+H13))/(1-(H14+H15+H16))-1),4)</f>
        <v>0.1696</v>
      </c>
      <c r="I19" s="74"/>
      <c r="K19" s="54"/>
      <c r="L19" s="43"/>
      <c r="M19" s="43"/>
      <c r="N19" s="43"/>
      <c r="O19" s="43"/>
    </row>
    <row r="20" spans="1:15" ht="12.75" customHeight="1" x14ac:dyDescent="0.2">
      <c r="G20" s="75"/>
      <c r="H20" s="74"/>
      <c r="I20" s="76"/>
      <c r="K20" s="54"/>
      <c r="L20" s="43"/>
      <c r="M20" s="43"/>
      <c r="N20" s="43"/>
      <c r="O20" s="43"/>
    </row>
    <row r="21" spans="1:15" ht="12.75" customHeight="1" x14ac:dyDescent="0.2">
      <c r="A21" s="77" t="s">
        <v>88</v>
      </c>
      <c r="B21" s="74"/>
      <c r="C21" s="74"/>
      <c r="G21" s="78"/>
      <c r="H21" s="78"/>
      <c r="I21" s="78"/>
      <c r="J21" s="78"/>
      <c r="K21" s="54"/>
      <c r="L21" s="43"/>
      <c r="M21" s="79"/>
      <c r="N21" s="80"/>
      <c r="O21" s="58"/>
    </row>
    <row r="22" spans="1:15" ht="12.75" customHeight="1" x14ac:dyDescent="0.2">
      <c r="C22" s="161"/>
      <c r="D22" s="162"/>
      <c r="E22" s="162"/>
      <c r="F22" s="162"/>
      <c r="G22" s="162"/>
      <c r="H22" s="162"/>
      <c r="I22" s="162"/>
      <c r="J22" s="82"/>
      <c r="K22" s="54"/>
      <c r="L22" s="43"/>
      <c r="M22" s="79"/>
      <c r="N22" s="80"/>
      <c r="O22" s="58"/>
    </row>
    <row r="23" spans="1:15" ht="12.75" customHeight="1" x14ac:dyDescent="0.2">
      <c r="C23" s="163"/>
      <c r="D23" s="162"/>
      <c r="E23" s="162"/>
      <c r="F23" s="162"/>
      <c r="G23" s="162"/>
      <c r="H23" s="162"/>
      <c r="I23" s="162"/>
      <c r="J23" s="162"/>
      <c r="K23" s="54"/>
      <c r="L23" s="43"/>
      <c r="M23" s="79"/>
      <c r="N23" s="80"/>
      <c r="O23" s="58"/>
    </row>
    <row r="24" spans="1:15" ht="12.75" customHeight="1" x14ac:dyDescent="0.2">
      <c r="C24" s="164"/>
      <c r="D24" s="162"/>
      <c r="E24" s="162"/>
      <c r="F24" s="162"/>
      <c r="G24" s="162"/>
      <c r="H24" s="162"/>
      <c r="I24" s="162"/>
      <c r="J24" s="78"/>
      <c r="K24" s="54"/>
      <c r="L24" s="43"/>
      <c r="M24" s="79"/>
      <c r="N24" s="173"/>
      <c r="O24" s="58"/>
    </row>
    <row r="25" spans="1:15" ht="12.75" customHeight="1" x14ac:dyDescent="0.2">
      <c r="C25" s="83"/>
      <c r="D25" s="83"/>
      <c r="E25" s="83"/>
      <c r="F25" s="83"/>
      <c r="G25" s="83"/>
      <c r="H25" s="84"/>
      <c r="I25" s="85"/>
      <c r="J25" s="81"/>
      <c r="K25" s="54"/>
      <c r="L25" s="43"/>
      <c r="M25" s="79"/>
      <c r="N25" s="166"/>
      <c r="O25" s="58"/>
    </row>
    <row r="26" spans="1:15" ht="12.75" customHeight="1" x14ac:dyDescent="0.2">
      <c r="C26" s="83"/>
      <c r="D26" s="83"/>
      <c r="E26" s="83"/>
      <c r="F26" s="83"/>
      <c r="G26" s="83"/>
      <c r="H26" s="84"/>
      <c r="I26" s="85"/>
      <c r="J26" s="81"/>
      <c r="K26" s="54"/>
      <c r="L26" s="43"/>
      <c r="M26" s="74"/>
      <c r="N26" s="74"/>
      <c r="O26" s="72"/>
    </row>
    <row r="27" spans="1:15" ht="12.75" customHeight="1" x14ac:dyDescent="0.2">
      <c r="C27" s="83"/>
      <c r="D27" s="83"/>
      <c r="E27" s="83"/>
      <c r="F27" s="83"/>
      <c r="G27" s="83"/>
      <c r="H27" s="84"/>
      <c r="I27" s="85"/>
      <c r="J27" s="81"/>
      <c r="K27" s="54"/>
      <c r="L27" s="43"/>
      <c r="M27" s="79"/>
      <c r="N27" s="79"/>
      <c r="O27" s="74"/>
    </row>
    <row r="28" spans="1:15" ht="12.75" customHeight="1" x14ac:dyDescent="0.2">
      <c r="C28" s="177"/>
      <c r="D28" s="162"/>
      <c r="E28" s="162"/>
      <c r="F28" s="162"/>
      <c r="G28" s="162"/>
      <c r="H28" s="162"/>
      <c r="I28" s="162"/>
      <c r="J28" s="162"/>
      <c r="K28" s="54"/>
    </row>
    <row r="29" spans="1:15" ht="12.75" customHeight="1" x14ac:dyDescent="0.2">
      <c r="C29" s="89"/>
      <c r="D29" s="88"/>
      <c r="E29" s="90"/>
      <c r="F29" s="90"/>
      <c r="G29" s="90"/>
      <c r="H29" s="90"/>
      <c r="I29" s="91"/>
      <c r="J29" s="86"/>
      <c r="K29" s="54"/>
    </row>
    <row r="30" spans="1:15" ht="12.75" customHeight="1" x14ac:dyDescent="0.25">
      <c r="C30" s="87"/>
      <c r="D30" s="87"/>
      <c r="E30" s="87"/>
      <c r="F30" s="87"/>
      <c r="G30" s="87"/>
      <c r="H30" s="161"/>
      <c r="I30" s="162"/>
      <c r="J30" s="178"/>
      <c r="K30" s="54"/>
    </row>
    <row r="31" spans="1:15" ht="12.75" customHeight="1" x14ac:dyDescent="0.25">
      <c r="C31" s="92"/>
      <c r="D31" s="87"/>
      <c r="E31" s="87"/>
      <c r="F31" s="87"/>
      <c r="G31" s="87"/>
      <c r="H31" s="162"/>
      <c r="I31" s="162"/>
      <c r="J31" s="162"/>
      <c r="K31" s="54"/>
    </row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3" ht="12.75" customHeight="1" x14ac:dyDescent="0.2"/>
    <row r="50" spans="1:3" ht="19.5" customHeight="1" x14ac:dyDescent="0.2"/>
    <row r="51" spans="1:3" ht="12.75" customHeight="1" x14ac:dyDescent="0.2"/>
    <row r="52" spans="1:3" ht="12.75" customHeight="1" x14ac:dyDescent="0.2"/>
    <row r="53" spans="1:3" ht="12.75" customHeight="1" x14ac:dyDescent="0.2">
      <c r="A53" s="77"/>
      <c r="B53" s="74"/>
      <c r="C53" s="74"/>
    </row>
    <row r="54" spans="1:3" ht="12.75" customHeight="1" x14ac:dyDescent="0.2"/>
    <row r="55" spans="1:3" ht="12.75" customHeight="1" x14ac:dyDescent="0.2"/>
    <row r="56" spans="1:3" ht="12.75" customHeight="1" x14ac:dyDescent="0.2"/>
    <row r="57" spans="1:3" ht="12.75" customHeight="1" x14ac:dyDescent="0.2"/>
    <row r="58" spans="1:3" ht="12.75" customHeight="1" x14ac:dyDescent="0.2"/>
    <row r="59" spans="1:3" ht="12.75" customHeight="1" x14ac:dyDescent="0.2"/>
    <row r="60" spans="1:3" ht="12.75" customHeight="1" x14ac:dyDescent="0.2"/>
    <row r="61" spans="1:3" ht="12.75" customHeight="1" x14ac:dyDescent="0.2"/>
    <row r="62" spans="1:3" ht="12.75" customHeight="1" x14ac:dyDescent="0.2"/>
    <row r="63" spans="1:3" ht="12.75" customHeight="1" x14ac:dyDescent="0.2"/>
    <row r="64" spans="1:3" ht="12.75" customHeight="1" x14ac:dyDescent="0.2"/>
    <row r="65" spans="1:7" ht="12.75" customHeight="1" x14ac:dyDescent="0.2"/>
    <row r="66" spans="1:7" ht="12.75" customHeight="1" x14ac:dyDescent="0.25">
      <c r="A66" s="93"/>
      <c r="B66" s="94"/>
      <c r="C66" s="94"/>
      <c r="D66" s="94"/>
      <c r="E66" s="94"/>
      <c r="F66" s="94"/>
      <c r="G66" s="94"/>
    </row>
    <row r="67" spans="1:7" ht="12.75" customHeight="1" x14ac:dyDescent="0.2">
      <c r="A67" s="94"/>
      <c r="B67" s="94"/>
      <c r="C67" s="94"/>
      <c r="D67" s="94"/>
      <c r="E67" s="94"/>
      <c r="F67" s="94"/>
      <c r="G67" s="94"/>
    </row>
    <row r="68" spans="1:7" ht="12.75" customHeight="1" x14ac:dyDescent="0.2">
      <c r="A68" s="94"/>
      <c r="B68" s="94"/>
      <c r="C68" s="94"/>
      <c r="D68" s="94"/>
      <c r="E68" s="94"/>
      <c r="F68" s="94"/>
      <c r="G68" s="94"/>
    </row>
    <row r="69" spans="1:7" ht="12.75" customHeight="1" x14ac:dyDescent="0.2">
      <c r="A69" s="94"/>
      <c r="B69" s="94"/>
      <c r="C69" s="94"/>
      <c r="D69" s="94"/>
      <c r="E69" s="94"/>
      <c r="F69" s="94"/>
      <c r="G69" s="94"/>
    </row>
    <row r="70" spans="1:7" ht="12.75" customHeight="1" x14ac:dyDescent="0.2"/>
    <row r="71" spans="1:7" ht="12.75" customHeight="1" x14ac:dyDescent="0.2"/>
    <row r="72" spans="1:7" ht="12.75" customHeight="1" x14ac:dyDescent="0.2"/>
    <row r="73" spans="1:7" ht="12.75" customHeight="1" x14ac:dyDescent="0.2"/>
    <row r="74" spans="1:7" ht="12.75" customHeight="1" x14ac:dyDescent="0.2"/>
    <row r="75" spans="1:7" ht="12.75" customHeight="1" x14ac:dyDescent="0.2"/>
    <row r="76" spans="1:7" ht="12.75" customHeight="1" x14ac:dyDescent="0.2"/>
    <row r="77" spans="1:7" ht="12.75" customHeight="1" x14ac:dyDescent="0.2"/>
    <row r="78" spans="1:7" ht="12.75" customHeight="1" x14ac:dyDescent="0.2"/>
    <row r="79" spans="1:7" ht="12.75" customHeight="1" x14ac:dyDescent="0.2"/>
    <row r="80" spans="1:7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</sheetData>
  <mergeCells count="13">
    <mergeCell ref="C28:J28"/>
    <mergeCell ref="H30:I31"/>
    <mergeCell ref="J30:J31"/>
    <mergeCell ref="F19:G19"/>
    <mergeCell ref="C22:I22"/>
    <mergeCell ref="C23:J23"/>
    <mergeCell ref="C24:I24"/>
    <mergeCell ref="N24:N25"/>
    <mergeCell ref="E5:J6"/>
    <mergeCell ref="B1:K1"/>
    <mergeCell ref="B2:K2"/>
    <mergeCell ref="B3:K3"/>
    <mergeCell ref="C8:J8"/>
  </mergeCells>
  <pageMargins left="0.511811024" right="0.511811024" top="0.78740157499999996" bottom="0.7874015749999999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-A - planilha</vt:lpstr>
      <vt:lpstr>2 memoria de calculo</vt:lpstr>
      <vt:lpstr>ANEXO II B - Cronograma</vt:lpstr>
      <vt:lpstr>ANEXO II C - BDI-  covencionais</vt:lpstr>
      <vt:lpstr>ANEXO - D - BDI diferenciado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Marcos Paulo</cp:lastModifiedBy>
  <cp:lastPrinted>2022-03-08T16:16:52Z</cp:lastPrinted>
  <dcterms:created xsi:type="dcterms:W3CDTF">2019-04-25T21:16:07Z</dcterms:created>
  <dcterms:modified xsi:type="dcterms:W3CDTF">2022-05-13T16:55:01Z</dcterms:modified>
</cp:coreProperties>
</file>