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LICITAÇÃO-PC\Users\COMPARTILHAMENTO\Licitações 2022\PMA\Pregão PMA nº 005 - 2022 -PMA - CONTRATAÇÃO DE EMPRESA\"/>
    </mc:Choice>
  </mc:AlternateContent>
  <bookViews>
    <workbookView xWindow="0" yWindow="0" windowWidth="28800" windowHeight="12435" tabRatio="815" firstSheet="4" activeTab="11"/>
  </bookViews>
  <sheets>
    <sheet name="PLANILHA ORÇAMENTÁRIA" sheetId="6" r:id="rId1"/>
    <sheet name="BDI" sheetId="8" r:id="rId2"/>
    <sheet name="MEMÓRIA DE CUSTO M²" sheetId="1" r:id="rId3"/>
    <sheet name="RELAÇÃO LOCAIS" sheetId="7" r:id="rId4"/>
    <sheet name="AUXILIAR DE COZINHA" sheetId="4" r:id="rId5"/>
    <sheet name="MONITOR" sheetId="5" r:id="rId6"/>
    <sheet name="SERVENTE" sheetId="9" r:id="rId7"/>
    <sheet name="AUX DE ESCRITORIO" sheetId="10" r:id="rId8"/>
    <sheet name="PEDREIRO" sheetId="11" r:id="rId9"/>
    <sheet name="CALCETEIRO" sheetId="12" r:id="rId10"/>
    <sheet name="MOTORISTA" sheetId="13" r:id="rId11"/>
    <sheet name="VIGIA" sheetId="14" r:id="rId12"/>
  </sheets>
  <definedNames>
    <definedName name="_xlnm.Print_Area" localSheetId="2">'MEMÓRIA DE CUSTO M²'!$A$1:$H$99</definedName>
    <definedName name="_xlnm.Print_Area" localSheetId="0">'PLANILHA ORÇAMENTÁRIA'!$A$1:$L$39</definedName>
    <definedName name="_xlnm.Print_Area" localSheetId="3">'RELAÇÃO LOCAIS'!$A$1:$E$34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3" i="6" l="1"/>
  <c r="K36" i="6" l="1"/>
  <c r="K35" i="6"/>
  <c r="K16" i="6"/>
  <c r="K15" i="6"/>
  <c r="K11" i="6"/>
  <c r="K10" i="6"/>
  <c r="F7" i="14" l="1"/>
  <c r="F8" i="14" s="1"/>
  <c r="F7" i="13"/>
  <c r="F8" i="13" s="1"/>
  <c r="F7" i="12"/>
  <c r="F8" i="12" s="1"/>
  <c r="F7" i="11"/>
  <c r="F8" i="11" s="1"/>
  <c r="F7" i="10"/>
  <c r="F8" i="10" s="1"/>
  <c r="F7" i="9"/>
  <c r="F8" i="9"/>
  <c r="E87" i="1" l="1"/>
  <c r="E86" i="1"/>
  <c r="E84" i="1"/>
  <c r="E62" i="1"/>
  <c r="E61" i="1"/>
  <c r="E54" i="1"/>
  <c r="E53" i="1"/>
  <c r="H11" i="6"/>
  <c r="J11" i="6" l="1"/>
  <c r="L11" i="6"/>
  <c r="H9" i="6"/>
  <c r="H21" i="8"/>
  <c r="H15" i="8"/>
  <c r="H11" i="8"/>
  <c r="H34" i="8" l="1"/>
  <c r="D96" i="1"/>
  <c r="I34" i="6" s="1"/>
  <c r="H92" i="1"/>
  <c r="H91" i="1"/>
  <c r="H34" i="6"/>
  <c r="E85" i="1" l="1"/>
  <c r="K34" i="6"/>
  <c r="L34" i="6"/>
  <c r="H93" i="1"/>
  <c r="J34" i="6"/>
  <c r="H15" i="6"/>
  <c r="L15" i="6" s="1"/>
  <c r="H16" i="6"/>
  <c r="L16" i="6" s="1"/>
  <c r="H32" i="6"/>
  <c r="H33" i="6"/>
  <c r="L33" i="6" s="1"/>
  <c r="J33" i="6" l="1"/>
  <c r="J16" i="6"/>
  <c r="J15" i="6"/>
  <c r="I32" i="6" l="1"/>
  <c r="L32" i="6" s="1"/>
  <c r="J32" i="6" l="1"/>
  <c r="C82" i="1"/>
  <c r="I31" i="6"/>
  <c r="I30" i="6"/>
  <c r="I26" i="6"/>
  <c r="I23" i="6"/>
  <c r="I22" i="6"/>
  <c r="I19" i="6"/>
  <c r="I14" i="6"/>
  <c r="I7" i="6"/>
  <c r="D34" i="7"/>
  <c r="C65" i="1" l="1"/>
  <c r="K19" i="6"/>
  <c r="C80" i="1"/>
  <c r="K30" i="6"/>
  <c r="C81" i="1"/>
  <c r="K31" i="6"/>
  <c r="C71" i="1"/>
  <c r="K23" i="6"/>
  <c r="C70" i="1"/>
  <c r="K22" i="6"/>
  <c r="C49" i="1"/>
  <c r="K7" i="6"/>
  <c r="C57" i="1"/>
  <c r="K14" i="6"/>
  <c r="C75" i="1"/>
  <c r="K26" i="6"/>
  <c r="E24" i="7"/>
  <c r="I27" i="6" s="1"/>
  <c r="E4" i="7"/>
  <c r="G10" i="6"/>
  <c r="H10" i="6" s="1"/>
  <c r="C76" i="1" l="1"/>
  <c r="K27" i="6"/>
  <c r="J10" i="6"/>
  <c r="L10" i="6"/>
  <c r="I9" i="6"/>
  <c r="L9" i="6" s="1"/>
  <c r="I8" i="6"/>
  <c r="E34" i="7"/>
  <c r="B54" i="5"/>
  <c r="B50" i="5"/>
  <c r="B43" i="5"/>
  <c r="B31" i="5"/>
  <c r="C14" i="5"/>
  <c r="C18" i="5" s="1"/>
  <c r="C50" i="1" l="1"/>
  <c r="K8" i="6"/>
  <c r="J9" i="6"/>
  <c r="C51" i="1"/>
  <c r="B55" i="5"/>
  <c r="C46" i="5"/>
  <c r="C34" i="5"/>
  <c r="C22" i="5"/>
  <c r="C42" i="5"/>
  <c r="C53" i="5"/>
  <c r="C28" i="5"/>
  <c r="C39" i="5"/>
  <c r="C38" i="5"/>
  <c r="C25" i="5"/>
  <c r="C48" i="5"/>
  <c r="C35" i="5"/>
  <c r="C45" i="5"/>
  <c r="C33" i="5"/>
  <c r="C41" i="5"/>
  <c r="C52" i="5"/>
  <c r="C26" i="5"/>
  <c r="C37" i="5"/>
  <c r="C36" i="5"/>
  <c r="C47" i="5"/>
  <c r="C30" i="5"/>
  <c r="C40" i="5"/>
  <c r="C27" i="5"/>
  <c r="C49" i="5"/>
  <c r="C23" i="5"/>
  <c r="C24" i="5"/>
  <c r="C29" i="5"/>
  <c r="C31" i="5" l="1"/>
  <c r="C50" i="5"/>
  <c r="C54" i="5"/>
  <c r="C43" i="5"/>
  <c r="C55" i="5" l="1"/>
  <c r="C57" i="5" s="1"/>
  <c r="G36" i="6" s="1"/>
  <c r="H36" i="6" s="1"/>
  <c r="B54" i="4"/>
  <c r="B50" i="4"/>
  <c r="B43" i="4"/>
  <c r="B31" i="4"/>
  <c r="C14" i="4"/>
  <c r="C18" i="4" s="1"/>
  <c r="J36" i="6" l="1"/>
  <c r="L36" i="6"/>
  <c r="B55" i="4"/>
  <c r="C46" i="4"/>
  <c r="C34" i="4"/>
  <c r="C22" i="4"/>
  <c r="C45" i="4"/>
  <c r="C33" i="4"/>
  <c r="C42" i="4"/>
  <c r="C30" i="4"/>
  <c r="C28" i="4"/>
  <c r="C39" i="4"/>
  <c r="C26" i="4"/>
  <c r="C49" i="4"/>
  <c r="C36" i="4"/>
  <c r="C47" i="4"/>
  <c r="C53" i="4"/>
  <c r="C41" i="4"/>
  <c r="C29" i="4"/>
  <c r="C40" i="4"/>
  <c r="C38" i="4"/>
  <c r="C25" i="4"/>
  <c r="C48" i="4"/>
  <c r="C23" i="4"/>
  <c r="C52" i="4"/>
  <c r="C54" i="4" s="1"/>
  <c r="C27" i="4"/>
  <c r="C37" i="4"/>
  <c r="C24" i="4"/>
  <c r="C35" i="4"/>
  <c r="C43" i="4" l="1"/>
  <c r="C50" i="4"/>
  <c r="C31" i="4"/>
  <c r="C55" i="4" l="1"/>
  <c r="C57" i="4" s="1"/>
  <c r="G35" i="6" s="1"/>
  <c r="H35" i="6" s="1"/>
  <c r="E42" i="1"/>
  <c r="C22" i="1"/>
  <c r="J35" i="6" l="1"/>
  <c r="L35" i="6"/>
  <c r="E22" i="1"/>
  <c r="C42" i="1" l="1"/>
  <c r="G42" i="1" s="1"/>
  <c r="C41" i="1"/>
  <c r="G41" i="1" s="1"/>
  <c r="G22" i="1"/>
  <c r="C21" i="1"/>
  <c r="G21" i="1" s="1"/>
  <c r="G23" i="1" l="1"/>
  <c r="G43" i="1"/>
  <c r="G14" i="6" l="1"/>
  <c r="G30" i="6"/>
  <c r="G26" i="6"/>
  <c r="G19" i="6"/>
  <c r="G22" i="6"/>
  <c r="G7" i="6"/>
  <c r="H7" i="6" s="1"/>
  <c r="L7" i="6" s="1"/>
  <c r="G31" i="6"/>
  <c r="H31" i="6" s="1"/>
  <c r="G27" i="6"/>
  <c r="H27" i="6" s="1"/>
  <c r="G23" i="6"/>
  <c r="H23" i="6" s="1"/>
  <c r="G8" i="6"/>
  <c r="H8" i="6" s="1"/>
  <c r="J23" i="6" l="1"/>
  <c r="L23" i="6"/>
  <c r="J31" i="6"/>
  <c r="L31" i="6"/>
  <c r="J8" i="6"/>
  <c r="L8" i="6"/>
  <c r="L12" i="6" s="1"/>
  <c r="J27" i="6"/>
  <c r="L27" i="6"/>
  <c r="J7" i="6"/>
  <c r="J12" i="6" s="1"/>
  <c r="H30" i="6"/>
  <c r="H22" i="6"/>
  <c r="H19" i="6"/>
  <c r="H26" i="6"/>
  <c r="H14" i="6"/>
  <c r="J30" i="6" l="1"/>
  <c r="J37" i="6" s="1"/>
  <c r="L30" i="6"/>
  <c r="L37" i="6" s="1"/>
  <c r="L38" i="6" s="1"/>
  <c r="J14" i="6"/>
  <c r="J17" i="6" s="1"/>
  <c r="L14" i="6"/>
  <c r="L17" i="6" s="1"/>
  <c r="J22" i="6"/>
  <c r="J24" i="6" s="1"/>
  <c r="L22" i="6"/>
  <c r="L24" i="6" s="1"/>
  <c r="J26" i="6"/>
  <c r="J28" i="6" s="1"/>
  <c r="L26" i="6"/>
  <c r="L28" i="6" s="1"/>
  <c r="J19" i="6"/>
  <c r="J20" i="6" s="1"/>
  <c r="L19" i="6"/>
  <c r="L20" i="6" s="1"/>
  <c r="J38" i="6" l="1"/>
</calcChain>
</file>

<file path=xl/sharedStrings.xml><?xml version="1.0" encoding="utf-8"?>
<sst xmlns="http://schemas.openxmlformats.org/spreadsheetml/2006/main" count="525" uniqueCount="247">
  <si>
    <t>=</t>
  </si>
  <si>
    <t>/</t>
  </si>
  <si>
    <t>05.105.0114-0</t>
  </si>
  <si>
    <t>MAO-DE-OBRA DE SERVENTE,INCLUSIVE ENCARGOS SOCIAIS</t>
  </si>
  <si>
    <t>MES</t>
  </si>
  <si>
    <t>m²</t>
  </si>
  <si>
    <t>área de limpeza interna</t>
  </si>
  <si>
    <t>05.105.0126-0</t>
  </si>
  <si>
    <t>MAO-DE-OBRA DE FEITOR (ENCARREGADO DE TURMA),INCLUSIVE ENCARGOS SOCIAIS</t>
  </si>
  <si>
    <t>Serviços de Servente</t>
  </si>
  <si>
    <t>PLANILHA ORÇAMENTÁRIA</t>
  </si>
  <si>
    <t>ITEM</t>
  </si>
  <si>
    <t>DESCRIÇÃO</t>
  </si>
  <si>
    <t>QTD</t>
  </si>
  <si>
    <t>LIMPEZA DE ÁREA INTERNA</t>
  </si>
  <si>
    <t>LIMPEZA DE ÁREA EXTERNA</t>
  </si>
  <si>
    <t>UNIDADE</t>
  </si>
  <si>
    <t>M²</t>
  </si>
  <si>
    <t>Memória de Calculos de Custo</t>
  </si>
  <si>
    <t>As qtds em m² serão levantadas conforme as unidades que receberam os serviços</t>
  </si>
  <si>
    <t>Local</t>
  </si>
  <si>
    <t>Endereço</t>
  </si>
  <si>
    <t>Bairro</t>
  </si>
  <si>
    <t>Área Interna</t>
  </si>
  <si>
    <t>Área Externa</t>
  </si>
  <si>
    <t>Prefeitura Municipal de Aperibé</t>
  </si>
  <si>
    <t>Rua Airton Leal Cardoso</t>
  </si>
  <si>
    <t>Verdes Campos</t>
  </si>
  <si>
    <t>Secretaria Municipal de Obras</t>
  </si>
  <si>
    <t>Secretaria Municipal de Meio Ambiente</t>
  </si>
  <si>
    <t>Secretaria Municipal de Assistencia Social</t>
  </si>
  <si>
    <t>Rua Carlos Eduardo Boechat</t>
  </si>
  <si>
    <t>Palmeiras</t>
  </si>
  <si>
    <t>CRAS Ponte Seca</t>
  </si>
  <si>
    <t>Rua Genocy Coelho da Silva 00273</t>
  </si>
  <si>
    <t>Ponte Seca</t>
  </si>
  <si>
    <t>CRAS Centro (Predio Novo)</t>
  </si>
  <si>
    <t>Rua Antonio de Souza Cordeiro</t>
  </si>
  <si>
    <t>Centro</t>
  </si>
  <si>
    <t>CRAS Porto das Barcas</t>
  </si>
  <si>
    <t>Rua Diomar de Almeida Bairral</t>
  </si>
  <si>
    <t>Porto das Barcas</t>
  </si>
  <si>
    <t>Clínica da Família Aniz Tuffi Daibes / PSF (ESF) Centro</t>
  </si>
  <si>
    <t>PSF (ESF) Porto das Barcas</t>
  </si>
  <si>
    <t>PSF (ESF) Palmeiras</t>
  </si>
  <si>
    <t>SENAC (Fisioterapia e Odontologia)</t>
  </si>
  <si>
    <t>Rua Jose Gonçalves Brandao</t>
  </si>
  <si>
    <t>Secretaria Municipal de Educação e Cultura</t>
  </si>
  <si>
    <t>Colégio Municipal Casimiro Moreira da Fonseca</t>
  </si>
  <si>
    <t>Centro de Educação Infantil Profª Leonor Vilela Rebello</t>
  </si>
  <si>
    <t>Rua Julio Pereira nº 160</t>
  </si>
  <si>
    <t>Creche Municipal Renato de Alvim Padilha</t>
  </si>
  <si>
    <t>Av Malvina Faria dos Santos</t>
  </si>
  <si>
    <t>Creche Municipal José de Souza Fagundes</t>
  </si>
  <si>
    <t>Rua José de Souza Fagundes</t>
  </si>
  <si>
    <t>Curva dos Fagundes</t>
  </si>
  <si>
    <t>Creche Municipal Vovó Maria Weber Oliveira Sardinha</t>
  </si>
  <si>
    <t>Rua Tranquilino de Carvalho</t>
  </si>
  <si>
    <t>Creche Célia Bairral</t>
  </si>
  <si>
    <t>Escola Municipalizada Romulo Sardinha</t>
  </si>
  <si>
    <t>Rua Antonio Ferreira Pena nº 620</t>
  </si>
  <si>
    <t>Terminal Rodoviário</t>
  </si>
  <si>
    <t>Rua Serafim Bairral</t>
  </si>
  <si>
    <t>COD</t>
  </si>
  <si>
    <t>ATUAL</t>
  </si>
  <si>
    <t>Centro de Atendimento ao Idoso</t>
  </si>
  <si>
    <t>Anexo para Reserva Técnica e Exposições Temporárias</t>
  </si>
  <si>
    <t>Praça Francisco Blanc, s/n</t>
  </si>
  <si>
    <t>UBS - Casas Cehab</t>
  </si>
  <si>
    <t>Posto de Saúde Central</t>
  </si>
  <si>
    <t>Rua João Bairral</t>
  </si>
  <si>
    <t>Posto de Saúde no bairro Fagundes</t>
  </si>
  <si>
    <t>Fagundes</t>
  </si>
  <si>
    <t>TOTAL</t>
  </si>
  <si>
    <t>AUXILIAR DE COZINHA</t>
  </si>
  <si>
    <t>MONITOR</t>
  </si>
  <si>
    <t xml:space="preserve"> 05.105.0148-0</t>
  </si>
  <si>
    <t>22.016.0010-0</t>
  </si>
  <si>
    <t>ROCADO DE VEGETACAO COM ROCADEIRA COSTAL MOTORIZADA,INCLUSIVE AJUNTAMENTO DO MATERIAL RESULTANTE</t>
  </si>
  <si>
    <t>05.105.0108-0</t>
  </si>
  <si>
    <t>MAO-DE-OBRA DE PEDREIRO,INCLUSIVE ENCARGOS SOCIAIS</t>
  </si>
  <si>
    <t>05.105.0140-0</t>
  </si>
  <si>
    <t>MAO-DE-OBRA DE CALCETEIRO,INCLUSIVE ENCARGOS SOCIAIS</t>
  </si>
  <si>
    <t>MAO-DE-OBRA DE MOTORISTA,INCLUSIVE ENCARGOS SOCIAIS</t>
  </si>
  <si>
    <t>HA</t>
  </si>
  <si>
    <t>Salário Normativo da Federal:</t>
  </si>
  <si>
    <t>Salário Normativo da Categoria:</t>
  </si>
  <si>
    <t>LEI ESTADUAL</t>
  </si>
  <si>
    <t>8315/2019</t>
  </si>
  <si>
    <t xml:space="preserve">Encargos Sociais </t>
  </si>
  <si>
    <t>Sinapi - RJ</t>
  </si>
  <si>
    <t>Serviços continuados de apoio administrativo e operacional</t>
  </si>
  <si>
    <t>%</t>
  </si>
  <si>
    <t>VALOR</t>
  </si>
  <si>
    <t>CUSTO POR AUXILIAR DE COZINHA</t>
  </si>
  <si>
    <t xml:space="preserve">    Módulo 1 – COMPOSIÇÃO DA REMUNERAÇÃO </t>
  </si>
  <si>
    <t xml:space="preserve">    A - Salário</t>
  </si>
  <si>
    <t xml:space="preserve">    B - Adicional Noturno</t>
  </si>
  <si>
    <t xml:space="preserve">    C - Adicional Insalubridade</t>
  </si>
  <si>
    <t xml:space="preserve">    D - Outros</t>
  </si>
  <si>
    <t>TOTAL DA REMUNERAÇÃO</t>
  </si>
  <si>
    <t xml:space="preserve">    Módulo 2 - ENCARGOS SOCIAIS E TRABALHISTAS</t>
  </si>
  <si>
    <t>GRUPO A</t>
  </si>
  <si>
    <t>INSS</t>
  </si>
  <si>
    <t>FGTS</t>
  </si>
  <si>
    <t>SESI ou SESC</t>
  </si>
  <si>
    <t>SENAI ou SENAC</t>
  </si>
  <si>
    <t>INCRA</t>
  </si>
  <si>
    <t>SEBRAE</t>
  </si>
  <si>
    <t>Salário Educação</t>
  </si>
  <si>
    <t>Riscos Ambientais do Trabalho – RAT x FAP</t>
  </si>
  <si>
    <t>SECONCI</t>
  </si>
  <si>
    <t xml:space="preserve">   Total do Grupo A</t>
  </si>
  <si>
    <t>GRUPO B</t>
  </si>
  <si>
    <t>Repouso Semanal</t>
  </si>
  <si>
    <t>Feriados</t>
  </si>
  <si>
    <t>Auxílio - Enfermidades</t>
  </si>
  <si>
    <t>13º Salário</t>
  </si>
  <si>
    <t>Licença Paternidade</t>
  </si>
  <si>
    <t>Faltas Justificadas</t>
  </si>
  <si>
    <t>Dias de Chuva</t>
  </si>
  <si>
    <t>Auxílio Acidente de Trabalho</t>
  </si>
  <si>
    <t>Férias Gozadas</t>
  </si>
  <si>
    <t>Salário Maternidade</t>
  </si>
  <si>
    <t xml:space="preserve">   Total do Grupo B</t>
  </si>
  <si>
    <t>GRUPO C</t>
  </si>
  <si>
    <t>Aviso Prévio Indenizado</t>
  </si>
  <si>
    <t>Aviso Prévio Trabalhado</t>
  </si>
  <si>
    <t>Férias Indenizadas</t>
  </si>
  <si>
    <t>Deposíto Rescição Sem Justa Causa</t>
  </si>
  <si>
    <t>Indenização Adicional</t>
  </si>
  <si>
    <t xml:space="preserve">   Total do Grupo C</t>
  </si>
  <si>
    <t>GRUPO D</t>
  </si>
  <si>
    <t>Reincidência de Grupo A sobre Grupo B</t>
  </si>
  <si>
    <t>Reincidência de Grupo A sobre Aviso Prévio Trabalhado e Reincidência do FGTS sobre Aviso Prévio Indenizado</t>
  </si>
  <si>
    <t>TOTAL DOS ENCARGOS SOCIAIS</t>
  </si>
  <si>
    <t>TOTAL DA MÃO DE OBRA</t>
  </si>
  <si>
    <t>COMPOSIÇÃO</t>
  </si>
  <si>
    <t>PREFEITURA MUNICIPAL</t>
  </si>
  <si>
    <t>SECRETARIA MUNICIPAL DE OBRAS</t>
  </si>
  <si>
    <t>SECRETARIA MUNICIPAL DE ASSISTENCIA SOCIAL</t>
  </si>
  <si>
    <t>Subtotal</t>
  </si>
  <si>
    <t xml:space="preserve">Total </t>
  </si>
  <si>
    <t>1.1</t>
  </si>
  <si>
    <t>1.2</t>
  </si>
  <si>
    <t>1.3</t>
  </si>
  <si>
    <t>1.4</t>
  </si>
  <si>
    <t>2.1</t>
  </si>
  <si>
    <t>2.2</t>
  </si>
  <si>
    <t>3.1</t>
  </si>
  <si>
    <t>4.1</t>
  </si>
  <si>
    <t>4.2</t>
  </si>
  <si>
    <t>Prefeitura Municipal</t>
  </si>
  <si>
    <t>Secretaria Municipal de Assistência Social</t>
  </si>
  <si>
    <t>Secretaria Municipal de Saúde</t>
  </si>
  <si>
    <t>2.3</t>
  </si>
  <si>
    <t>SECRETARIA MUNICIPAL DE MEIO AMBIENTE</t>
  </si>
  <si>
    <t>5.1</t>
  </si>
  <si>
    <t>5.2</t>
  </si>
  <si>
    <t>SECRETARIA MUNICIPAL DE EDUCAÇÃO E CULTURA</t>
  </si>
  <si>
    <t>6.1</t>
  </si>
  <si>
    <t>6.2</t>
  </si>
  <si>
    <t>6.3</t>
  </si>
  <si>
    <t>6.4</t>
  </si>
  <si>
    <t>6.5</t>
  </si>
  <si>
    <t>6.6</t>
  </si>
  <si>
    <t>PREÇO UNITÁRIO SEM BDI</t>
  </si>
  <si>
    <t>BDI:</t>
  </si>
  <si>
    <t>PREÇO UNITÁRIO COM BDI</t>
  </si>
  <si>
    <t>TOTAL COM BDI</t>
  </si>
  <si>
    <t>6.7</t>
  </si>
  <si>
    <t>05.105.0098-0</t>
  </si>
  <si>
    <t>MAO-DE-OBRA DE VIGIA,INCLUSIVE ENCARGOS SOCIAIS COM ADICIONAL NOTURNO</t>
  </si>
  <si>
    <t>H</t>
  </si>
  <si>
    <t>UNID/MÊS</t>
  </si>
  <si>
    <t>DIAS</t>
  </si>
  <si>
    <t>X</t>
  </si>
  <si>
    <t>H/DIA</t>
  </si>
  <si>
    <t>dias de semana 8 hrs/dia</t>
  </si>
  <si>
    <t>fins de semana 24 hrs/dia</t>
  </si>
  <si>
    <t>h/mês</t>
  </si>
  <si>
    <t xml:space="preserve">x </t>
  </si>
  <si>
    <t>unidades da secretaria de educaçao</t>
  </si>
  <si>
    <t>EMOP</t>
  </si>
  <si>
    <t>DEMONSTRATIVO   DA   COMPOSIÇÃO   DO   B.D.I</t>
  </si>
  <si>
    <t>NOTA TÉCNICA 01/2007 SCI - STF</t>
  </si>
  <si>
    <t>X . Taxa representativa das DESPESAS INDIRETAS, exceto tributos e despesas financeiras</t>
  </si>
  <si>
    <t>TIPO</t>
  </si>
  <si>
    <r>
      <t xml:space="preserve">ALÍQUOTA </t>
    </r>
    <r>
      <rPr>
        <b/>
        <sz val="8"/>
        <rFont val="Arial"/>
        <family val="2"/>
      </rPr>
      <t>(%)</t>
    </r>
  </si>
  <si>
    <t>X.1 - Administração Central</t>
  </si>
  <si>
    <t>X.2 - Seguros ( cobrir imprevistos )</t>
  </si>
  <si>
    <t>X.3 - Mobilização e Desmobilização</t>
  </si>
  <si>
    <t>X =</t>
  </si>
  <si>
    <t>Z . Taxa representativa do LUCRO</t>
  </si>
  <si>
    <t>Z.1 - Lucro Presumido</t>
  </si>
  <si>
    <t>Z =</t>
  </si>
  <si>
    <t>I . Taxa representativa da incidência dos IMPOSTOS ( sobre o FATURAMENTO da empresa )</t>
  </si>
  <si>
    <t>I.1 - I S S ( Imposto sobre Serviços ) - (adotar o do Município)</t>
  </si>
  <si>
    <t>I.2 - COFINS ( Contribuição para o Financiamento da Seguridade Social) - Federal</t>
  </si>
  <si>
    <t>I.3 - P I S ( Programa de Integração Social ) - Federal</t>
  </si>
  <si>
    <t>I =</t>
  </si>
  <si>
    <t>B D I - Benefício e Despesas Indiretas</t>
  </si>
  <si>
    <t>B D I  =</t>
  </si>
  <si>
    <t>( 1 + X )  ( 1 + Z )</t>
  </si>
  <si>
    <t xml:space="preserve"> - 1</t>
  </si>
  <si>
    <r>
      <t>ç</t>
    </r>
    <r>
      <rPr>
        <sz val="8"/>
        <rFont val="Arial"/>
        <family val="2"/>
      </rPr>
      <t xml:space="preserve">  Fórmula do BDI</t>
    </r>
  </si>
  <si>
    <t>( 1 - I )</t>
  </si>
  <si>
    <r>
      <t xml:space="preserve">X </t>
    </r>
    <r>
      <rPr>
        <sz val="10"/>
        <rFont val="Arial"/>
        <family val="2"/>
      </rPr>
      <t xml:space="preserve">é a Taxa somatória das </t>
    </r>
    <r>
      <rPr>
        <b/>
        <sz val="10"/>
        <rFont val="Arial"/>
        <family val="2"/>
      </rPr>
      <t>DESPESAS INDIRETAS</t>
    </r>
    <r>
      <rPr>
        <sz val="10"/>
        <rFont val="Arial"/>
        <family val="2"/>
      </rPr>
      <t>, exceto tributos e despesas financeiras;</t>
    </r>
  </si>
  <si>
    <r>
      <t xml:space="preserve">Y </t>
    </r>
    <r>
      <rPr>
        <sz val="10"/>
        <rFont val="Arial"/>
        <family val="2"/>
      </rPr>
      <t xml:space="preserve">é a Taxa representativa das </t>
    </r>
    <r>
      <rPr>
        <b/>
        <sz val="10"/>
        <rFont val="Arial"/>
        <family val="2"/>
      </rPr>
      <t>DESPESAS FINANCEIRAS</t>
    </r>
    <r>
      <rPr>
        <sz val="10"/>
        <rFont val="Arial"/>
        <family val="2"/>
      </rPr>
      <t>;</t>
    </r>
  </si>
  <si>
    <r>
      <t xml:space="preserve">Z </t>
    </r>
    <r>
      <rPr>
        <sz val="10"/>
        <rFont val="Arial"/>
        <family val="2"/>
      </rPr>
      <t xml:space="preserve">é a Taxa representativa do </t>
    </r>
    <r>
      <rPr>
        <b/>
        <sz val="10"/>
        <rFont val="Arial"/>
        <family val="2"/>
      </rPr>
      <t>LUCRO</t>
    </r>
    <r>
      <rPr>
        <sz val="10"/>
        <rFont val="Arial"/>
        <family val="2"/>
      </rPr>
      <t>;</t>
    </r>
  </si>
  <si>
    <r>
      <t xml:space="preserve">I </t>
    </r>
    <r>
      <rPr>
        <sz val="10"/>
        <rFont val="Arial"/>
        <family val="2"/>
      </rPr>
      <t xml:space="preserve">é a Taxa representativa dos </t>
    </r>
    <r>
      <rPr>
        <b/>
        <sz val="10"/>
        <rFont val="Arial"/>
        <family val="2"/>
      </rPr>
      <t>IMPOSTOS</t>
    </r>
    <r>
      <rPr>
        <sz val="10"/>
        <rFont val="Arial"/>
        <family val="2"/>
      </rPr>
      <t>.</t>
    </r>
  </si>
  <si>
    <r>
      <t xml:space="preserve">B.D.I      </t>
    </r>
    <r>
      <rPr>
        <b/>
        <sz val="8"/>
        <rFont val="Arial"/>
        <family val="2"/>
      </rPr>
      <t xml:space="preserve">     </t>
    </r>
    <r>
      <rPr>
        <b/>
        <sz val="8"/>
        <rFont val="Wingdings"/>
        <charset val="2"/>
      </rPr>
      <t>è</t>
    </r>
  </si>
  <si>
    <t>ANEXO</t>
  </si>
  <si>
    <t>1.5</t>
  </si>
  <si>
    <t>05.105.0139-0</t>
  </si>
  <si>
    <t>MAO-DE-OBRA DE AUXILIAR DE ESCRITORIO,INCLUSIVE ENCARGOS SOCIAIS</t>
  </si>
  <si>
    <t>MEMÓRIA DE CALCULOS QUANTITATIVOS</t>
  </si>
  <si>
    <t>SECRETARIA MUNICIPAL DE SAÚDE</t>
  </si>
  <si>
    <t>ÁREA INTERNA</t>
  </si>
  <si>
    <t>ÁREA EXTERNA</t>
  </si>
  <si>
    <t>ÁREA DE ROÇADO</t>
  </si>
  <si>
    <t>MÃO DE OBRA SOLICITADA PARA AUXILIAR EM SERVIÇOS DIVERSOS</t>
  </si>
  <si>
    <t>UND/MÊS</t>
  </si>
  <si>
    <t>MÃO DE OBRA DE VIGIA - DETALHAMENTO</t>
  </si>
  <si>
    <t>CUSTO POR MONITOR</t>
  </si>
  <si>
    <t>CUSTO POR SERVENTE</t>
  </si>
  <si>
    <t>CÓD. EMOP</t>
  </si>
  <si>
    <t>UNID</t>
  </si>
  <si>
    <t>VALOR UNIT</t>
  </si>
  <si>
    <t>VALOR TOTAL</t>
  </si>
  <si>
    <t>CUSTO TOTAL</t>
  </si>
  <si>
    <t>CUSTO AUXILIAR DE ESCRITORIO</t>
  </si>
  <si>
    <t>POSTOS DE TRABALHO DE AUXILIAR DE ESCRITORIO</t>
  </si>
  <si>
    <t>CUSTO PEDREIRO</t>
  </si>
  <si>
    <t>POSTOS DE TRABALHO DE PEDREIRO</t>
  </si>
  <si>
    <t>CUSTO CALCETEIRO</t>
  </si>
  <si>
    <t>POSTOS DE TRABALHO DE CALCETEIRO</t>
  </si>
  <si>
    <t>CUSTO MOTORISTA</t>
  </si>
  <si>
    <t>POSTOS DE TRABALHO DE MOTORISTA</t>
  </si>
  <si>
    <t>CUSTO VIGIA</t>
  </si>
  <si>
    <t>POSTOS DE TRABALHO DE VIGIA</t>
  </si>
  <si>
    <t>POSTOS DE TRABALHO DE AUXILIAR DE COZINHA</t>
  </si>
  <si>
    <t>POSTOS DE TRABALHO DE MONITOR</t>
  </si>
  <si>
    <t>POSTOS DE TRABALHO DE SERVENTE*</t>
  </si>
  <si>
    <t>* Postos de trabalho registrados que poderão eventualmente atender demais unidades administrativas municipais.</t>
  </si>
  <si>
    <t>MENSAL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</si>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</sst>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R$&quot;\ * #,##0.00_-;\-&quot;R$&quot;\ * #,##0.00_-;_-&quot;R$&quot;\ * &quot;-&quot;??_-;_-@_-"/>
    <numFmt numFmtId="165" formatCode="_-* #,##0.00_-;\-* #,##0.00_-;_-* &quot;-&quot;??_-;_-@_-"/>
    <numFmt numFmtId="166" formatCode="0.000%"/>
    <numFmt numFmtId="167" formatCode="_(* #,##0.00_);_(* \(#,##0.00\);_(* \-??_);_(@_)"/>
    <numFmt numFmtId="168" formatCode="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0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indexed="17"/>
      <name val="Arial"/>
      <family val="2"/>
    </font>
    <font>
      <sz val="10"/>
      <name val="Wingdings"/>
      <charset val="2"/>
    </font>
    <font>
      <b/>
      <sz val="7"/>
      <name val="Arial"/>
      <family val="2"/>
    </font>
    <font>
      <b/>
      <sz val="8"/>
      <name val="Wingdings"/>
      <charset val="2"/>
    </font>
    <font>
      <b/>
      <sz val="7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0"/>
        <bgColor indexed="49"/>
      </patternFill>
    </fill>
    <fill>
      <patternFill patternType="solid">
        <fgColor indexed="44"/>
        <bgColor indexed="24"/>
      </patternFill>
    </fill>
    <fill>
      <patternFill patternType="solid">
        <fgColor indexed="22"/>
        <bgColor indexed="55"/>
      </patternFill>
    </fill>
    <fill>
      <patternFill patternType="solid">
        <fgColor rgb="FFFFFF00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9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80">
    <xf numFmtId="0" fontId="0" fillId="0" borderId="0" xfId="0"/>
    <xf numFmtId="1" fontId="4" fillId="0" borderId="0" xfId="0" applyNumberFormat="1" applyFont="1" applyFill="1" applyAlignment="1">
      <alignment vertical="center"/>
    </xf>
    <xf numFmtId="0" fontId="2" fillId="0" borderId="0" xfId="0" applyFont="1"/>
    <xf numFmtId="1" fontId="4" fillId="0" borderId="0" xfId="0" applyNumberFormat="1" applyFont="1" applyFill="1" applyAlignment="1">
      <alignment horizontal="center" vertical="center"/>
    </xf>
    <xf numFmtId="164" fontId="4" fillId="0" borderId="0" xfId="1" applyFont="1"/>
    <xf numFmtId="164" fontId="4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Fill="1"/>
    <xf numFmtId="0" fontId="6" fillId="0" borderId="0" xfId="0" applyFont="1" applyFill="1"/>
    <xf numFmtId="164" fontId="6" fillId="2" borderId="0" xfId="0" applyNumberFormat="1" applyFont="1" applyFill="1"/>
    <xf numFmtId="0" fontId="6" fillId="2" borderId="0" xfId="0" applyFont="1" applyFill="1"/>
    <xf numFmtId="0" fontId="7" fillId="0" borderId="0" xfId="0" applyFont="1"/>
    <xf numFmtId="4" fontId="7" fillId="0" borderId="0" xfId="0" applyNumberFormat="1" applyFont="1" applyAlignment="1">
      <alignment horizontal="center"/>
    </xf>
    <xf numFmtId="4" fontId="8" fillId="0" borderId="0" xfId="0" applyNumberFormat="1" applyFont="1" applyBorder="1" applyAlignment="1">
      <alignment horizontal="center"/>
    </xf>
    <xf numFmtId="4" fontId="7" fillId="3" borderId="0" xfId="0" applyNumberFormat="1" applyFont="1" applyFill="1" applyBorder="1" applyAlignment="1">
      <alignment horizontal="center"/>
    </xf>
    <xf numFmtId="4" fontId="7" fillId="4" borderId="0" xfId="0" applyNumberFormat="1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4" fontId="9" fillId="0" borderId="0" xfId="0" applyNumberFormat="1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vertical="center"/>
    </xf>
    <xf numFmtId="164" fontId="4" fillId="0" borderId="1" xfId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0" fontId="4" fillId="0" borderId="0" xfId="0" applyFont="1"/>
    <xf numFmtId="164" fontId="4" fillId="0" borderId="0" xfId="0" applyNumberFormat="1" applyFont="1"/>
    <xf numFmtId="0" fontId="12" fillId="0" borderId="0" xfId="0" applyFont="1"/>
    <xf numFmtId="0" fontId="0" fillId="0" borderId="6" xfId="0" applyBorder="1"/>
    <xf numFmtId="164" fontId="0" fillId="0" borderId="6" xfId="1" applyFont="1" applyBorder="1"/>
    <xf numFmtId="0" fontId="15" fillId="5" borderId="0" xfId="0" applyFont="1" applyFill="1" applyAlignment="1">
      <alignment horizontal="right"/>
    </xf>
    <xf numFmtId="167" fontId="15" fillId="5" borderId="7" xfId="3" applyNumberFormat="1" applyFont="1" applyFill="1" applyBorder="1" applyAlignment="1" applyProtection="1">
      <alignment horizontal="center"/>
    </xf>
    <xf numFmtId="164" fontId="15" fillId="5" borderId="0" xfId="1" applyFont="1" applyFill="1" applyBorder="1" applyAlignment="1">
      <alignment horizontal="right"/>
    </xf>
    <xf numFmtId="0" fontId="15" fillId="5" borderId="8" xfId="3" applyNumberFormat="1" applyFont="1" applyFill="1" applyBorder="1" applyAlignment="1" applyProtection="1">
      <alignment horizontal="right"/>
    </xf>
    <xf numFmtId="0" fontId="15" fillId="5" borderId="9" xfId="3" applyNumberFormat="1" applyFont="1" applyFill="1" applyBorder="1" applyAlignment="1" applyProtection="1">
      <alignment horizontal="right"/>
    </xf>
    <xf numFmtId="0" fontId="13" fillId="5" borderId="0" xfId="0" applyFont="1" applyFill="1" applyAlignment="1">
      <alignment horizontal="center"/>
    </xf>
    <xf numFmtId="9" fontId="16" fillId="5" borderId="0" xfId="2" applyFont="1" applyFill="1" applyBorder="1" applyAlignment="1" applyProtection="1">
      <alignment horizontal="right"/>
      <protection hidden="1"/>
    </xf>
    <xf numFmtId="164" fontId="17" fillId="5" borderId="0" xfId="1" applyFont="1" applyFill="1" applyBorder="1" applyAlignment="1" applyProtection="1">
      <alignment horizontal="right"/>
      <protection hidden="1"/>
    </xf>
    <xf numFmtId="0" fontId="6" fillId="0" borderId="9" xfId="0" applyFont="1" applyBorder="1" applyAlignment="1">
      <alignment vertical="center" wrapText="1"/>
    </xf>
    <xf numFmtId="9" fontId="18" fillId="5" borderId="10" xfId="2" applyFont="1" applyFill="1" applyBorder="1" applyAlignment="1" applyProtection="1">
      <alignment horizontal="center" vertical="center"/>
    </xf>
    <xf numFmtId="164" fontId="19" fillId="5" borderId="7" xfId="1" applyFont="1" applyFill="1" applyBorder="1" applyAlignment="1">
      <alignment horizontal="center" vertical="center" wrapText="1"/>
    </xf>
    <xf numFmtId="0" fontId="20" fillId="5" borderId="7" xfId="0" applyFont="1" applyFill="1" applyBorder="1"/>
    <xf numFmtId="167" fontId="21" fillId="5" borderId="7" xfId="2" applyNumberFormat="1" applyFont="1" applyFill="1" applyBorder="1" applyAlignment="1" applyProtection="1">
      <alignment horizontal="right"/>
    </xf>
    <xf numFmtId="164" fontId="20" fillId="5" borderId="7" xfId="1" applyFont="1" applyFill="1" applyBorder="1" applyAlignment="1" applyProtection="1">
      <alignment horizontal="right"/>
    </xf>
    <xf numFmtId="10" fontId="21" fillId="5" borderId="7" xfId="2" applyNumberFormat="1" applyFont="1" applyFill="1" applyBorder="1" applyAlignment="1" applyProtection="1">
      <alignment horizontal="right"/>
    </xf>
    <xf numFmtId="0" fontId="19" fillId="8" borderId="7" xfId="0" applyFont="1" applyFill="1" applyBorder="1"/>
    <xf numFmtId="0" fontId="18" fillId="8" borderId="7" xfId="0" applyFont="1" applyFill="1" applyBorder="1" applyAlignment="1">
      <alignment horizontal="right"/>
    </xf>
    <xf numFmtId="164" fontId="19" fillId="8" borderId="7" xfId="1" applyFont="1" applyFill="1" applyBorder="1" applyAlignment="1">
      <alignment horizontal="right"/>
    </xf>
    <xf numFmtId="0" fontId="19" fillId="5" borderId="12" xfId="0" applyFont="1" applyFill="1" applyBorder="1"/>
    <xf numFmtId="0" fontId="18" fillId="5" borderId="12" xfId="0" applyFont="1" applyFill="1" applyBorder="1" applyAlignment="1">
      <alignment horizontal="right"/>
    </xf>
    <xf numFmtId="164" fontId="19" fillId="5" borderId="12" xfId="1" applyFont="1" applyFill="1" applyBorder="1" applyAlignment="1">
      <alignment horizontal="right"/>
    </xf>
    <xf numFmtId="166" fontId="21" fillId="5" borderId="7" xfId="2" applyNumberFormat="1" applyFont="1" applyFill="1" applyBorder="1" applyAlignment="1" applyProtection="1">
      <alignment horizontal="right"/>
    </xf>
    <xf numFmtId="0" fontId="19" fillId="0" borderId="7" xfId="0" applyFont="1" applyBorder="1"/>
    <xf numFmtId="166" fontId="18" fillId="10" borderId="7" xfId="2" applyNumberFormat="1" applyFont="1" applyFill="1" applyBorder="1" applyAlignment="1" applyProtection="1">
      <alignment horizontal="right"/>
    </xf>
    <xf numFmtId="164" fontId="19" fillId="10" borderId="7" xfId="1" applyFont="1" applyFill="1" applyBorder="1" applyAlignment="1" applyProtection="1">
      <alignment horizontal="right"/>
    </xf>
    <xf numFmtId="164" fontId="18" fillId="10" borderId="7" xfId="1" applyFont="1" applyFill="1" applyBorder="1" applyAlignment="1" applyProtection="1">
      <alignment horizontal="right"/>
    </xf>
    <xf numFmtId="0" fontId="20" fillId="5" borderId="7" xfId="0" applyFont="1" applyFill="1" applyBorder="1" applyAlignment="1">
      <alignment horizontal="left"/>
    </xf>
    <xf numFmtId="0" fontId="20" fillId="5" borderId="7" xfId="0" applyFont="1" applyFill="1" applyBorder="1" applyAlignment="1">
      <alignment wrapText="1"/>
    </xf>
    <xf numFmtId="166" fontId="21" fillId="5" borderId="7" xfId="2" applyNumberFormat="1" applyFont="1" applyFill="1" applyBorder="1" applyAlignment="1" applyProtection="1">
      <alignment horizontal="right" vertical="center"/>
    </xf>
    <xf numFmtId="164" fontId="20" fillId="5" borderId="7" xfId="1" applyFont="1" applyFill="1" applyBorder="1" applyAlignment="1" applyProtection="1">
      <alignment horizontal="right" vertical="center"/>
    </xf>
    <xf numFmtId="166" fontId="18" fillId="8" borderId="7" xfId="2" applyNumberFormat="1" applyFont="1" applyFill="1" applyBorder="1" applyAlignment="1" applyProtection="1">
      <alignment horizontal="right"/>
    </xf>
    <xf numFmtId="164" fontId="18" fillId="8" borderId="7" xfId="1" applyFont="1" applyFill="1" applyBorder="1" applyAlignment="1" applyProtection="1">
      <alignment horizontal="right"/>
    </xf>
    <xf numFmtId="164" fontId="19" fillId="6" borderId="7" xfId="1" applyFont="1" applyFill="1" applyBorder="1" applyAlignment="1" applyProtection="1">
      <alignment horizontal="right"/>
    </xf>
    <xf numFmtId="0" fontId="10" fillId="5" borderId="20" xfId="0" applyFont="1" applyFill="1" applyBorder="1" applyAlignment="1">
      <alignment horizontal="left"/>
    </xf>
    <xf numFmtId="164" fontId="0" fillId="0" borderId="21" xfId="1" applyFont="1" applyBorder="1"/>
    <xf numFmtId="0" fontId="15" fillId="5" borderId="18" xfId="0" applyFont="1" applyFill="1" applyBorder="1" applyAlignment="1">
      <alignment horizontal="right"/>
    </xf>
    <xf numFmtId="164" fontId="15" fillId="5" borderId="19" xfId="1" applyFont="1" applyFill="1" applyBorder="1" applyAlignment="1">
      <alignment horizontal="right"/>
    </xf>
    <xf numFmtId="0" fontId="13" fillId="5" borderId="18" xfId="0" applyFont="1" applyFill="1" applyBorder="1" applyAlignment="1">
      <alignment horizontal="center"/>
    </xf>
    <xf numFmtId="164" fontId="17" fillId="5" borderId="19" xfId="1" applyFont="1" applyFill="1" applyBorder="1" applyAlignment="1" applyProtection="1">
      <alignment horizontal="right"/>
      <protection hidden="1"/>
    </xf>
    <xf numFmtId="0" fontId="6" fillId="0" borderId="22" xfId="0" applyFont="1" applyBorder="1" applyAlignment="1">
      <alignment vertical="center" wrapText="1"/>
    </xf>
    <xf numFmtId="164" fontId="19" fillId="5" borderId="23" xfId="1" applyFont="1" applyFill="1" applyBorder="1" applyAlignment="1">
      <alignment horizontal="center" vertical="center" wrapText="1"/>
    </xf>
    <xf numFmtId="0" fontId="20" fillId="5" borderId="25" xfId="0" applyFont="1" applyFill="1" applyBorder="1"/>
    <xf numFmtId="164" fontId="20" fillId="5" borderId="23" xfId="1" applyFont="1" applyFill="1" applyBorder="1" applyAlignment="1" applyProtection="1">
      <alignment horizontal="right"/>
    </xf>
    <xf numFmtId="0" fontId="19" fillId="8" borderId="25" xfId="0" applyFont="1" applyFill="1" applyBorder="1"/>
    <xf numFmtId="164" fontId="19" fillId="8" borderId="23" xfId="1" applyFont="1" applyFill="1" applyBorder="1" applyAlignment="1">
      <alignment horizontal="right"/>
    </xf>
    <xf numFmtId="0" fontId="19" fillId="5" borderId="26" xfId="0" applyFont="1" applyFill="1" applyBorder="1"/>
    <xf numFmtId="164" fontId="19" fillId="5" borderId="27" xfId="1" applyFont="1" applyFill="1" applyBorder="1" applyAlignment="1">
      <alignment horizontal="right"/>
    </xf>
    <xf numFmtId="0" fontId="19" fillId="0" borderId="25" xfId="0" applyFont="1" applyBorder="1"/>
    <xf numFmtId="164" fontId="19" fillId="10" borderId="23" xfId="1" applyFont="1" applyFill="1" applyBorder="1" applyAlignment="1" applyProtection="1">
      <alignment horizontal="right"/>
    </xf>
    <xf numFmtId="164" fontId="18" fillId="10" borderId="23" xfId="1" applyFont="1" applyFill="1" applyBorder="1" applyAlignment="1" applyProtection="1">
      <alignment horizontal="right"/>
    </xf>
    <xf numFmtId="0" fontId="20" fillId="5" borderId="25" xfId="0" applyFont="1" applyFill="1" applyBorder="1" applyAlignment="1">
      <alignment horizontal="left"/>
    </xf>
    <xf numFmtId="0" fontId="20" fillId="5" borderId="25" xfId="0" applyFont="1" applyFill="1" applyBorder="1" applyAlignment="1">
      <alignment wrapText="1"/>
    </xf>
    <xf numFmtId="164" fontId="20" fillId="5" borderId="23" xfId="1" applyFont="1" applyFill="1" applyBorder="1" applyAlignment="1" applyProtection="1">
      <alignment horizontal="right" vertical="center"/>
    </xf>
    <xf numFmtId="164" fontId="18" fillId="8" borderId="23" xfId="1" applyFont="1" applyFill="1" applyBorder="1" applyAlignment="1" applyProtection="1">
      <alignment horizontal="right"/>
    </xf>
    <xf numFmtId="164" fontId="19" fillId="6" borderId="23" xfId="1" applyFont="1" applyFill="1" applyBorder="1" applyAlignment="1" applyProtection="1">
      <alignment horizontal="right"/>
    </xf>
    <xf numFmtId="0" fontId="1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11" fillId="11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left" vertical="center"/>
    </xf>
    <xf numFmtId="0" fontId="11" fillId="11" borderId="2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right" vertical="center"/>
    </xf>
    <xf numFmtId="164" fontId="11" fillId="0" borderId="4" xfId="1" applyFont="1" applyFill="1" applyBorder="1" applyAlignment="1">
      <alignment vertical="center"/>
    </xf>
    <xf numFmtId="0" fontId="10" fillId="11" borderId="1" xfId="0" applyFont="1" applyFill="1" applyBorder="1" applyAlignment="1">
      <alignment horizontal="center"/>
    </xf>
    <xf numFmtId="4" fontId="10" fillId="11" borderId="1" xfId="0" applyNumberFormat="1" applyFont="1" applyFill="1" applyBorder="1" applyAlignment="1">
      <alignment horizontal="center"/>
    </xf>
    <xf numFmtId="0" fontId="10" fillId="11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/>
    <xf numFmtId="4" fontId="9" fillId="0" borderId="1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7" fillId="0" borderId="0" xfId="0" applyFont="1" applyFill="1"/>
    <xf numFmtId="0" fontId="11" fillId="11" borderId="1" xfId="0" applyFont="1" applyFill="1" applyBorder="1" applyAlignment="1">
      <alignment horizontal="center" vertical="center" wrapText="1"/>
    </xf>
    <xf numFmtId="10" fontId="11" fillId="0" borderId="0" xfId="2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/>
    </xf>
    <xf numFmtId="164" fontId="11" fillId="0" borderId="4" xfId="0" applyNumberFormat="1" applyFont="1" applyBorder="1" applyAlignment="1">
      <alignment horizontal="right" vertical="center"/>
    </xf>
    <xf numFmtId="164" fontId="11" fillId="0" borderId="1" xfId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164" fontId="11" fillId="0" borderId="1" xfId="0" applyNumberFormat="1" applyFont="1" applyBorder="1" applyAlignment="1">
      <alignment vertical="center"/>
    </xf>
    <xf numFmtId="17" fontId="11" fillId="0" borderId="0" xfId="0" applyNumberFormat="1" applyFont="1" applyAlignment="1">
      <alignment horizontal="right" vertical="center"/>
    </xf>
    <xf numFmtId="0" fontId="24" fillId="0" borderId="46" xfId="0" applyFont="1" applyBorder="1" applyAlignment="1">
      <alignment horizontal="center" vertical="center" wrapText="1"/>
    </xf>
    <xf numFmtId="0" fontId="26" fillId="0" borderId="42" xfId="0" applyFont="1" applyBorder="1" applyAlignment="1">
      <alignment vertical="center"/>
    </xf>
    <xf numFmtId="0" fontId="26" fillId="0" borderId="43" xfId="0" applyFont="1" applyBorder="1" applyAlignment="1">
      <alignment vertical="center"/>
    </xf>
    <xf numFmtId="10" fontId="26" fillId="0" borderId="43" xfId="2" applyNumberFormat="1" applyFont="1" applyFill="1" applyBorder="1" applyAlignment="1">
      <alignment horizontal="center" vertical="center"/>
    </xf>
    <xf numFmtId="4" fontId="26" fillId="0" borderId="43" xfId="0" applyNumberFormat="1" applyFont="1" applyBorder="1" applyAlignment="1">
      <alignment vertical="center"/>
    </xf>
    <xf numFmtId="2" fontId="26" fillId="13" borderId="46" xfId="2" applyNumberFormat="1" applyFont="1" applyFill="1" applyBorder="1" applyAlignment="1">
      <alignment horizontal="center" vertical="center"/>
    </xf>
    <xf numFmtId="2" fontId="23" fillId="0" borderId="46" xfId="2" applyNumberFormat="1" applyFont="1" applyFill="1" applyBorder="1" applyAlignment="1">
      <alignment horizontal="center" vertical="center"/>
    </xf>
    <xf numFmtId="4" fontId="26" fillId="0" borderId="45" xfId="0" applyNumberFormat="1" applyFont="1" applyBorder="1" applyAlignment="1">
      <alignment vertical="center"/>
    </xf>
    <xf numFmtId="0" fontId="27" fillId="0" borderId="47" xfId="0" applyFont="1" applyBorder="1"/>
    <xf numFmtId="0" fontId="25" fillId="0" borderId="48" xfId="0" applyFont="1" applyBorder="1"/>
    <xf numFmtId="0" fontId="24" fillId="0" borderId="48" xfId="0" applyFont="1" applyBorder="1"/>
    <xf numFmtId="0" fontId="24" fillId="0" borderId="48" xfId="0" applyFont="1" applyBorder="1" applyAlignment="1">
      <alignment horizontal="center" vertical="center" wrapText="1"/>
    </xf>
    <xf numFmtId="2" fontId="27" fillId="0" borderId="49" xfId="0" applyNumberFormat="1" applyFont="1" applyBorder="1" applyAlignment="1">
      <alignment horizontal="center" vertical="center"/>
    </xf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15" fillId="0" borderId="18" xfId="0" applyFont="1" applyBorder="1" applyAlignment="1">
      <alignment horizontal="right" vertical="center"/>
    </xf>
    <xf numFmtId="49" fontId="29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15" fillId="0" borderId="0" xfId="0" applyNumberFormat="1" applyFont="1" applyBorder="1" applyAlignment="1">
      <alignment horizontal="left" vertical="center"/>
    </xf>
    <xf numFmtId="0" fontId="24" fillId="0" borderId="19" xfId="0" applyFont="1" applyFill="1" applyBorder="1"/>
    <xf numFmtId="0" fontId="0" fillId="0" borderId="18" xfId="0" applyBorder="1"/>
    <xf numFmtId="0" fontId="0" fillId="0" borderId="0" xfId="0" applyBorder="1"/>
    <xf numFmtId="0" fontId="15" fillId="0" borderId="18" xfId="0" applyFont="1" applyBorder="1"/>
    <xf numFmtId="0" fontId="11" fillId="11" borderId="1" xfId="0" applyFont="1" applyFill="1" applyBorder="1" applyAlignment="1">
      <alignment horizontal="center" vertical="center"/>
    </xf>
    <xf numFmtId="0" fontId="11" fillId="0" borderId="0" xfId="0" applyFont="1"/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0" applyNumberFormat="1" applyFont="1" applyFill="1"/>
    <xf numFmtId="0" fontId="11" fillId="0" borderId="0" xfId="0" applyFont="1" applyFill="1"/>
    <xf numFmtId="0" fontId="11" fillId="0" borderId="0" xfId="0" applyFont="1" applyAlignment="1">
      <alignment horizontal="left"/>
    </xf>
    <xf numFmtId="4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/>
    </xf>
    <xf numFmtId="168" fontId="11" fillId="0" borderId="0" xfId="0" applyNumberFormat="1" applyFont="1" applyAlignment="1">
      <alignment horizontal="center"/>
    </xf>
    <xf numFmtId="0" fontId="19" fillId="7" borderId="7" xfId="0" applyFont="1" applyFill="1" applyBorder="1" applyAlignment="1"/>
    <xf numFmtId="0" fontId="20" fillId="5" borderId="7" xfId="0" applyFont="1" applyFill="1" applyBorder="1" applyAlignment="1">
      <alignment vertical="center"/>
    </xf>
    <xf numFmtId="167" fontId="21" fillId="5" borderId="7" xfId="2" applyNumberFormat="1" applyFont="1" applyFill="1" applyBorder="1" applyAlignment="1" applyProtection="1">
      <alignment horizontal="left" vertical="center" wrapText="1"/>
    </xf>
    <xf numFmtId="167" fontId="21" fillId="5" borderId="7" xfId="2" applyNumberFormat="1" applyFont="1" applyFill="1" applyBorder="1" applyAlignment="1" applyProtection="1">
      <alignment horizontal="right" vertical="center"/>
    </xf>
    <xf numFmtId="0" fontId="15" fillId="5" borderId="0" xfId="0" applyFont="1" applyFill="1" applyBorder="1" applyAlignment="1">
      <alignment horizontal="right"/>
    </xf>
    <xf numFmtId="0" fontId="15" fillId="5" borderId="0" xfId="3" applyNumberFormat="1" applyFont="1" applyFill="1" applyBorder="1" applyAlignment="1" applyProtection="1">
      <alignment horizontal="right"/>
    </xf>
    <xf numFmtId="17" fontId="11" fillId="0" borderId="60" xfId="0" applyNumberFormat="1" applyFont="1" applyBorder="1" applyAlignment="1">
      <alignment horizontal="center" vertical="center"/>
    </xf>
    <xf numFmtId="0" fontId="15" fillId="5" borderId="0" xfId="0" applyFont="1" applyFill="1" applyAlignment="1">
      <alignment horizontal="right" vertical="center"/>
    </xf>
    <xf numFmtId="0" fontId="11" fillId="11" borderId="1" xfId="0" applyFont="1" applyFill="1" applyBorder="1" applyAlignment="1">
      <alignment horizontal="center" vertical="center"/>
    </xf>
    <xf numFmtId="164" fontId="2" fillId="0" borderId="0" xfId="0" applyNumberFormat="1" applyFont="1"/>
    <xf numFmtId="0" fontId="31" fillId="11" borderId="1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5" fillId="0" borderId="18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5" fillId="13" borderId="54" xfId="0" applyFont="1" applyFill="1" applyBorder="1" applyAlignment="1">
      <alignment horizontal="center" vertical="center"/>
    </xf>
    <xf numFmtId="0" fontId="15" fillId="13" borderId="55" xfId="0" applyFont="1" applyFill="1" applyBorder="1" applyAlignment="1">
      <alignment horizontal="center" vertical="center"/>
    </xf>
    <xf numFmtId="0" fontId="15" fillId="13" borderId="57" xfId="0" applyFont="1" applyFill="1" applyBorder="1" applyAlignment="1">
      <alignment horizontal="center" vertical="center"/>
    </xf>
    <xf numFmtId="0" fontId="15" fillId="13" borderId="58" xfId="0" applyFont="1" applyFill="1" applyBorder="1" applyAlignment="1">
      <alignment horizontal="center" vertical="center"/>
    </xf>
    <xf numFmtId="10" fontId="15" fillId="13" borderId="56" xfId="0" applyNumberFormat="1" applyFont="1" applyFill="1" applyBorder="1" applyAlignment="1">
      <alignment horizontal="center" vertical="center"/>
    </xf>
    <xf numFmtId="10" fontId="15" fillId="13" borderId="59" xfId="0" applyNumberFormat="1" applyFont="1" applyFill="1" applyBorder="1" applyAlignment="1">
      <alignment horizontal="center" vertical="center"/>
    </xf>
    <xf numFmtId="0" fontId="24" fillId="0" borderId="42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3" fillId="14" borderId="42" xfId="0" applyFont="1" applyFill="1" applyBorder="1" applyAlignment="1">
      <alignment horizontal="right" vertical="center"/>
    </xf>
    <xf numFmtId="0" fontId="23" fillId="14" borderId="43" xfId="0" applyFont="1" applyFill="1" applyBorder="1" applyAlignment="1">
      <alignment horizontal="right" vertical="center"/>
    </xf>
    <xf numFmtId="0" fontId="23" fillId="14" borderId="45" xfId="0" applyFont="1" applyFill="1" applyBorder="1" applyAlignment="1">
      <alignment horizontal="right" vertical="center"/>
    </xf>
    <xf numFmtId="0" fontId="23" fillId="0" borderId="18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0" fontId="23" fillId="0" borderId="19" xfId="0" applyFont="1" applyFill="1" applyBorder="1" applyAlignment="1">
      <alignment horizontal="left"/>
    </xf>
    <xf numFmtId="0" fontId="15" fillId="0" borderId="15" xfId="0" applyFont="1" applyBorder="1" applyAlignment="1">
      <alignment horizontal="right" vertical="center"/>
    </xf>
    <xf numFmtId="0" fontId="15" fillId="0" borderId="18" xfId="0" applyFont="1" applyBorder="1" applyAlignment="1">
      <alignment horizontal="right" vertical="center"/>
    </xf>
    <xf numFmtId="0" fontId="15" fillId="0" borderId="50" xfId="0" applyFont="1" applyBorder="1" applyAlignment="1">
      <alignment horizontal="right" vertical="center"/>
    </xf>
    <xf numFmtId="0" fontId="15" fillId="0" borderId="53" xfId="0" applyFont="1" applyBorder="1" applyAlignment="1">
      <alignment horizontal="center"/>
    </xf>
    <xf numFmtId="49" fontId="15" fillId="0" borderId="16" xfId="0" applyNumberFormat="1" applyFont="1" applyBorder="1" applyAlignment="1">
      <alignment horizontal="left" vertical="center"/>
    </xf>
    <xf numFmtId="49" fontId="15" fillId="0" borderId="0" xfId="0" applyNumberFormat="1" applyFont="1" applyBorder="1" applyAlignment="1">
      <alignment horizontal="left" vertical="center"/>
    </xf>
    <xf numFmtId="49" fontId="15" fillId="0" borderId="51" xfId="0" applyNumberFormat="1" applyFont="1" applyBorder="1" applyAlignment="1">
      <alignment horizontal="left" vertical="center"/>
    </xf>
    <xf numFmtId="0" fontId="28" fillId="0" borderId="17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52" xfId="0" applyFont="1" applyFill="1" applyBorder="1" applyAlignment="1">
      <alignment horizontal="center" vertical="center"/>
    </xf>
    <xf numFmtId="49" fontId="29" fillId="0" borderId="16" xfId="0" applyNumberFormat="1" applyFont="1" applyBorder="1" applyAlignment="1">
      <alignment horizontal="center" vertical="center"/>
    </xf>
    <xf numFmtId="49" fontId="29" fillId="0" borderId="51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23" fillId="12" borderId="42" xfId="0" applyFont="1" applyFill="1" applyBorder="1" applyAlignment="1">
      <alignment horizontal="left" vertical="center"/>
    </xf>
    <xf numFmtId="0" fontId="23" fillId="12" borderId="43" xfId="0" applyFont="1" applyFill="1" applyBorder="1" applyAlignment="1">
      <alignment horizontal="left" vertical="center"/>
    </xf>
    <xf numFmtId="0" fontId="23" fillId="12" borderId="44" xfId="0" applyFont="1" applyFill="1" applyBorder="1" applyAlignment="1">
      <alignment horizontal="left" vertical="center"/>
    </xf>
    <xf numFmtId="49" fontId="10" fillId="0" borderId="15" xfId="0" applyNumberFormat="1" applyFont="1" applyBorder="1" applyAlignment="1">
      <alignment horizontal="center" vertical="center" wrapText="1"/>
    </xf>
    <xf numFmtId="49" fontId="22" fillId="0" borderId="16" xfId="0" applyNumberFormat="1" applyFont="1" applyBorder="1" applyAlignment="1">
      <alignment horizontal="center" vertical="center" wrapText="1"/>
    </xf>
    <xf numFmtId="49" fontId="22" fillId="0" borderId="17" xfId="0" applyNumberFormat="1" applyFont="1" applyBorder="1" applyAlignment="1">
      <alignment horizontal="center" vertical="center" wrapText="1"/>
    </xf>
    <xf numFmtId="49" fontId="22" fillId="0" borderId="34" xfId="0" applyNumberFormat="1" applyFont="1" applyBorder="1" applyAlignment="1">
      <alignment horizontal="center" vertical="center" wrapText="1"/>
    </xf>
    <xf numFmtId="49" fontId="22" fillId="0" borderId="5" xfId="0" applyNumberFormat="1" applyFont="1" applyBorder="1" applyAlignment="1">
      <alignment horizontal="center" vertical="center" wrapText="1"/>
    </xf>
    <xf numFmtId="49" fontId="22" fillId="0" borderId="35" xfId="0" applyNumberFormat="1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26" fillId="0" borderId="42" xfId="0" applyFont="1" applyBorder="1" applyAlignment="1">
      <alignment horizontal="left" vertical="center"/>
    </xf>
    <xf numFmtId="0" fontId="26" fillId="0" borderId="43" xfId="0" applyFont="1" applyBorder="1" applyAlignment="1">
      <alignment horizontal="left" vertical="center"/>
    </xf>
    <xf numFmtId="0" fontId="26" fillId="0" borderId="45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center"/>
    </xf>
    <xf numFmtId="4" fontId="10" fillId="2" borderId="5" xfId="0" applyNumberFormat="1" applyFont="1" applyFill="1" applyBorder="1" applyAlignment="1">
      <alignment horizontal="center"/>
    </xf>
    <xf numFmtId="0" fontId="19" fillId="5" borderId="30" xfId="0" applyFont="1" applyFill="1" applyBorder="1"/>
    <xf numFmtId="0" fontId="19" fillId="5" borderId="31" xfId="0" applyFont="1" applyFill="1" applyBorder="1"/>
    <xf numFmtId="0" fontId="19" fillId="5" borderId="32" xfId="0" applyFont="1" applyFill="1" applyBorder="1"/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9" fillId="6" borderId="24" xfId="0" applyFont="1" applyFill="1" applyBorder="1" applyAlignment="1">
      <alignment horizontal="left"/>
    </xf>
    <xf numFmtId="0" fontId="19" fillId="6" borderId="7" xfId="0" applyFont="1" applyFill="1" applyBorder="1" applyAlignment="1">
      <alignment horizontal="left"/>
    </xf>
    <xf numFmtId="0" fontId="19" fillId="6" borderId="23" xfId="0" applyFont="1" applyFill="1" applyBorder="1" applyAlignment="1">
      <alignment horizontal="left"/>
    </xf>
    <xf numFmtId="0" fontId="19" fillId="0" borderId="25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19" fillId="0" borderId="23" xfId="0" applyFont="1" applyBorder="1" applyAlignment="1">
      <alignment horizontal="left"/>
    </xf>
    <xf numFmtId="0" fontId="19" fillId="7" borderId="25" xfId="0" applyFont="1" applyFill="1" applyBorder="1"/>
    <xf numFmtId="0" fontId="19" fillId="7" borderId="7" xfId="0" applyFont="1" applyFill="1" applyBorder="1"/>
    <xf numFmtId="0" fontId="19" fillId="7" borderId="23" xfId="0" applyFont="1" applyFill="1" applyBorder="1"/>
    <xf numFmtId="0" fontId="19" fillId="9" borderId="25" xfId="0" applyFont="1" applyFill="1" applyBorder="1"/>
    <xf numFmtId="0" fontId="19" fillId="9" borderId="7" xfId="0" applyFont="1" applyFill="1" applyBorder="1"/>
    <xf numFmtId="0" fontId="19" fillId="9" borderId="23" xfId="0" applyFont="1" applyFill="1" applyBorder="1"/>
    <xf numFmtId="0" fontId="19" fillId="0" borderId="28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6" borderId="25" xfId="0" applyFont="1" applyFill="1" applyBorder="1"/>
    <xf numFmtId="0" fontId="19" fillId="6" borderId="7" xfId="0" applyFont="1" applyFill="1" applyBorder="1"/>
    <xf numFmtId="0" fontId="19" fillId="5" borderId="7" xfId="0" applyFont="1" applyFill="1" applyBorder="1"/>
    <xf numFmtId="0" fontId="14" fillId="0" borderId="0" xfId="0" applyFont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left"/>
    </xf>
    <xf numFmtId="0" fontId="19" fillId="0" borderId="13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3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0" fontId="19" fillId="0" borderId="10" xfId="0" applyFont="1" applyBorder="1" applyAlignment="1">
      <alignment horizontal="left"/>
    </xf>
  </cellXfs>
  <cellStyles count="4">
    <cellStyle name="Moeda" xfId="1" builtinId="4"/>
    <cellStyle name="Normal" xfId="0" builtinId="0"/>
    <cellStyle name="Porcentagem" xfId="2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1</xdr:row>
      <xdr:rowOff>129540</xdr:rowOff>
    </xdr:from>
    <xdr:to>
      <xdr:col>6</xdr:col>
      <xdr:colOff>672465</xdr:colOff>
      <xdr:row>16</xdr:row>
      <xdr:rowOff>59370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573EAB92-FC2E-4553-AA24-9FB425B65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327660"/>
          <a:ext cx="6027420" cy="2673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38100</xdr:rowOff>
    </xdr:from>
    <xdr:to>
      <xdr:col>6</xdr:col>
      <xdr:colOff>550244</xdr:colOff>
      <xdr:row>37</xdr:row>
      <xdr:rowOff>175260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3854342F-90E4-47CC-8962-78CD10769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6700"/>
          <a:ext cx="6004259" cy="2697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view="pageBreakPreview" topLeftCell="B1" zoomScale="96" zoomScaleNormal="100" zoomScaleSheetLayoutView="96" workbookViewId="0">
      <selection activeCell="M32" sqref="M32"/>
    </sheetView>
  </sheetViews>
  <sheetFormatPr defaultRowHeight="15" x14ac:dyDescent="0.25"/>
  <cols>
    <col min="1" max="1" width="4.28515625" style="35" bestFit="1" customWidth="1"/>
    <col min="2" max="2" width="13.5703125" style="35" customWidth="1"/>
    <col min="3" max="5" width="16.28515625" style="35" customWidth="1"/>
    <col min="6" max="6" width="7.7109375" style="35" bestFit="1" customWidth="1"/>
    <col min="7" max="7" width="16.5703125" style="35" customWidth="1"/>
    <col min="8" max="8" width="17.140625" style="35" customWidth="1"/>
    <col min="9" max="9" width="15.5703125" style="35" customWidth="1"/>
    <col min="10" max="10" width="17.28515625" style="35" customWidth="1"/>
    <col min="11" max="11" width="11.140625" customWidth="1"/>
    <col min="12" max="12" width="19.7109375" customWidth="1"/>
    <col min="13" max="13" width="16.140625" bestFit="1" customWidth="1"/>
    <col min="14" max="14" width="9.7109375" bestFit="1" customWidth="1"/>
  </cols>
  <sheetData>
    <row r="1" spans="1:12" s="2" customFormat="1" ht="28.15" customHeight="1" x14ac:dyDescent="0.2">
      <c r="A1" s="174" t="s">
        <v>10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2" s="2" customFormat="1" ht="14.25" x14ac:dyDescent="0.2">
      <c r="A2" s="93"/>
      <c r="B2" s="93"/>
      <c r="C2" s="93"/>
      <c r="D2" s="93"/>
      <c r="E2" s="93"/>
      <c r="F2" s="93" t="s">
        <v>183</v>
      </c>
      <c r="G2" s="123">
        <v>44440</v>
      </c>
      <c r="H2" s="113" t="s">
        <v>167</v>
      </c>
      <c r="I2" s="112">
        <v>0.26440000000000002</v>
      </c>
    </row>
    <row r="3" spans="1:12" s="2" customFormat="1" ht="14.25" x14ac:dyDescent="0.2">
      <c r="A3" s="93"/>
      <c r="B3" s="93"/>
      <c r="C3" s="93"/>
      <c r="D3" s="93"/>
      <c r="E3" s="93"/>
      <c r="F3" s="93"/>
      <c r="G3" s="123"/>
      <c r="H3" s="113"/>
      <c r="I3" s="113"/>
      <c r="J3" s="112"/>
    </row>
    <row r="4" spans="1:12" s="2" customFormat="1" ht="14.25" x14ac:dyDescent="0.2">
      <c r="A4" s="93"/>
      <c r="B4" s="93"/>
      <c r="C4" s="93"/>
      <c r="D4" s="93"/>
      <c r="E4" s="93"/>
      <c r="F4" s="93"/>
      <c r="G4" s="123"/>
      <c r="H4" s="113"/>
      <c r="I4" s="170" t="s">
        <v>245</v>
      </c>
      <c r="J4" s="171"/>
      <c r="K4" s="170" t="s">
        <v>246</v>
      </c>
      <c r="L4" s="171"/>
    </row>
    <row r="5" spans="1:12" s="2" customFormat="1" ht="21" customHeight="1" x14ac:dyDescent="0.2">
      <c r="A5" s="95" t="s">
        <v>11</v>
      </c>
      <c r="B5" s="95" t="s">
        <v>63</v>
      </c>
      <c r="C5" s="175" t="s">
        <v>12</v>
      </c>
      <c r="D5" s="175"/>
      <c r="E5" s="175"/>
      <c r="F5" s="95" t="s">
        <v>16</v>
      </c>
      <c r="G5" s="111" t="s">
        <v>166</v>
      </c>
      <c r="H5" s="111" t="s">
        <v>168</v>
      </c>
      <c r="I5" s="95" t="s">
        <v>13</v>
      </c>
      <c r="J5" s="169" t="s">
        <v>169</v>
      </c>
      <c r="K5" s="167" t="s">
        <v>13</v>
      </c>
      <c r="L5" s="167" t="s">
        <v>169</v>
      </c>
    </row>
    <row r="6" spans="1:12" s="2" customFormat="1" ht="12" customHeight="1" x14ac:dyDescent="0.2">
      <c r="A6" s="95">
        <v>1</v>
      </c>
      <c r="B6" s="96" t="s">
        <v>138</v>
      </c>
      <c r="C6" s="97"/>
      <c r="D6" s="98"/>
      <c r="E6" s="98"/>
      <c r="F6" s="98"/>
      <c r="G6" s="98"/>
      <c r="H6" s="98"/>
      <c r="I6" s="98"/>
      <c r="J6" s="99"/>
      <c r="K6" s="98"/>
      <c r="L6" s="99"/>
    </row>
    <row r="7" spans="1:12" s="6" customFormat="1" ht="14.25" customHeight="1" x14ac:dyDescent="0.25">
      <c r="A7" s="26" t="s">
        <v>143</v>
      </c>
      <c r="B7" s="26"/>
      <c r="C7" s="176" t="s">
        <v>14</v>
      </c>
      <c r="D7" s="176"/>
      <c r="E7" s="176"/>
      <c r="F7" s="26" t="s">
        <v>17</v>
      </c>
      <c r="G7" s="28">
        <f>'MEMÓRIA DE CUSTO M²'!G23</f>
        <v>5.163937777777778</v>
      </c>
      <c r="H7" s="28">
        <f>TRUNC(((G7*$I$2)+G7),2)</f>
        <v>6.52</v>
      </c>
      <c r="I7" s="27">
        <f>SUM('RELAÇÃO LOCAIS'!D4:D6)</f>
        <v>1773.8500000000001</v>
      </c>
      <c r="J7" s="29">
        <f>ROUNDDOWN(H7*I7,2)</f>
        <v>11565.5</v>
      </c>
      <c r="K7" s="27">
        <f>ROUND(I7*12,2)</f>
        <v>21286.2</v>
      </c>
      <c r="L7" s="29">
        <f>ROUND(H7*K7,2)</f>
        <v>138786.01999999999</v>
      </c>
    </row>
    <row r="8" spans="1:12" s="6" customFormat="1" ht="14.25" customHeight="1" x14ac:dyDescent="0.25">
      <c r="A8" s="26" t="s">
        <v>144</v>
      </c>
      <c r="B8" s="30"/>
      <c r="C8" s="173" t="s">
        <v>15</v>
      </c>
      <c r="D8" s="173"/>
      <c r="E8" s="173"/>
      <c r="F8" s="30" t="s">
        <v>17</v>
      </c>
      <c r="G8" s="32">
        <f>'MEMÓRIA DE CUSTO M²'!G43</f>
        <v>2.581968888888889</v>
      </c>
      <c r="H8" s="28">
        <f>ROUND(((G8*$I$2)+G8),2)</f>
        <v>3.26</v>
      </c>
      <c r="I8" s="31">
        <f>SUM('RELAÇÃO LOCAIS'!E4:E6)</f>
        <v>58484.1</v>
      </c>
      <c r="J8" s="29">
        <f>ROUND(H8*I8,2)</f>
        <v>190658.17</v>
      </c>
      <c r="K8" s="27">
        <f t="shared" ref="K8:K11" si="0">ROUND(I8*12,2)</f>
        <v>701809.2</v>
      </c>
      <c r="L8" s="29">
        <f t="shared" ref="L8:L11" si="1">ROUND(H8*K8,2)</f>
        <v>2287897.9900000002</v>
      </c>
    </row>
    <row r="9" spans="1:12" s="6" customFormat="1" ht="35.25" customHeight="1" x14ac:dyDescent="0.25">
      <c r="A9" s="26" t="s">
        <v>145</v>
      </c>
      <c r="B9" s="30" t="s">
        <v>77</v>
      </c>
      <c r="C9" s="177" t="s">
        <v>78</v>
      </c>
      <c r="D9" s="178"/>
      <c r="E9" s="179"/>
      <c r="F9" s="30" t="s">
        <v>84</v>
      </c>
      <c r="G9" s="32">
        <v>3251.97</v>
      </c>
      <c r="H9" s="28">
        <f>ROUND(((G9*$I$2)+G9),2)</f>
        <v>4111.79</v>
      </c>
      <c r="I9" s="31">
        <f>ROUND(('RELAÇÃO LOCAIS'!E4)/10000/3,3)</f>
        <v>1.8460000000000001</v>
      </c>
      <c r="J9" s="29">
        <f>ROUNDUP(H9*I9,2)</f>
        <v>7590.37</v>
      </c>
      <c r="K9" s="27">
        <v>22.152048000000001</v>
      </c>
      <c r="L9" s="29">
        <f t="shared" si="1"/>
        <v>91084.57</v>
      </c>
    </row>
    <row r="10" spans="1:12" s="6" customFormat="1" ht="14.25" customHeight="1" x14ac:dyDescent="0.25">
      <c r="A10" s="26" t="s">
        <v>146</v>
      </c>
      <c r="B10" s="30" t="s">
        <v>137</v>
      </c>
      <c r="C10" s="173" t="s">
        <v>243</v>
      </c>
      <c r="D10" s="173"/>
      <c r="E10" s="173"/>
      <c r="F10" s="30" t="s">
        <v>174</v>
      </c>
      <c r="G10" s="32">
        <f>'MEMÓRIA DE CUSTO M²'!H19</f>
        <v>2912.8</v>
      </c>
      <c r="H10" s="28">
        <f>ROUND(((G10*$I$2)+G10),2)</f>
        <v>3682.94</v>
      </c>
      <c r="I10" s="31">
        <v>50</v>
      </c>
      <c r="J10" s="29">
        <f>ROUND(H10*I10,2)</f>
        <v>184147</v>
      </c>
      <c r="K10" s="27">
        <f t="shared" si="0"/>
        <v>600</v>
      </c>
      <c r="L10" s="29">
        <f t="shared" si="1"/>
        <v>2209764</v>
      </c>
    </row>
    <row r="11" spans="1:12" s="6" customFormat="1" ht="14.25" x14ac:dyDescent="0.25">
      <c r="A11" s="117" t="s">
        <v>213</v>
      </c>
      <c r="B11" s="30" t="s">
        <v>137</v>
      </c>
      <c r="C11" s="172" t="s">
        <v>232</v>
      </c>
      <c r="D11" s="172"/>
      <c r="E11" s="172"/>
      <c r="F11" s="30" t="s">
        <v>174</v>
      </c>
      <c r="G11" s="32">
        <v>3685.44</v>
      </c>
      <c r="H11" s="28">
        <f>ROUND(((G11*$I$2)+G11),2)</f>
        <v>4659.87</v>
      </c>
      <c r="I11" s="31">
        <v>5</v>
      </c>
      <c r="J11" s="29">
        <f>ROUND(H11*I11,2)</f>
        <v>23299.35</v>
      </c>
      <c r="K11" s="27">
        <f t="shared" si="0"/>
        <v>60</v>
      </c>
      <c r="L11" s="29">
        <f t="shared" si="1"/>
        <v>279592.2</v>
      </c>
    </row>
    <row r="12" spans="1:12" s="6" customFormat="1" ht="14.25" x14ac:dyDescent="0.25">
      <c r="A12" s="117"/>
      <c r="B12" s="100"/>
      <c r="C12" s="94"/>
      <c r="D12" s="94"/>
      <c r="E12" s="94"/>
      <c r="F12" s="100"/>
      <c r="G12" s="101"/>
      <c r="H12" s="115" t="s">
        <v>141</v>
      </c>
      <c r="I12" s="115"/>
      <c r="J12" s="116">
        <f>SUM(J7:J11)</f>
        <v>417260.39</v>
      </c>
      <c r="K12" s="115"/>
      <c r="L12" s="116">
        <f>SUM(L7:L11)</f>
        <v>5007124.78</v>
      </c>
    </row>
    <row r="13" spans="1:12" s="2" customFormat="1" ht="12" customHeight="1" x14ac:dyDescent="0.2">
      <c r="A13" s="95">
        <v>2</v>
      </c>
      <c r="B13" s="96" t="s">
        <v>139</v>
      </c>
      <c r="C13" s="97"/>
      <c r="D13" s="98"/>
      <c r="E13" s="98"/>
      <c r="F13" s="98"/>
      <c r="G13" s="98"/>
      <c r="H13" s="98"/>
      <c r="I13" s="98"/>
      <c r="J13" s="99"/>
      <c r="K13" s="98"/>
      <c r="L13" s="99"/>
    </row>
    <row r="14" spans="1:12" s="6" customFormat="1" ht="14.25" customHeight="1" x14ac:dyDescent="0.25">
      <c r="A14" s="26" t="s">
        <v>147</v>
      </c>
      <c r="B14" s="26"/>
      <c r="C14" s="176" t="s">
        <v>14</v>
      </c>
      <c r="D14" s="176"/>
      <c r="E14" s="176"/>
      <c r="F14" s="26" t="s">
        <v>17</v>
      </c>
      <c r="G14" s="28">
        <f>'MEMÓRIA DE CUSTO M²'!G23</f>
        <v>5.163937777777778</v>
      </c>
      <c r="H14" s="28">
        <f>TRUNC(((G14*$I$2)+G14),2)</f>
        <v>6.52</v>
      </c>
      <c r="I14" s="27">
        <f>'RELAÇÃO LOCAIS'!D8</f>
        <v>207.11</v>
      </c>
      <c r="J14" s="29">
        <f>ROUNDDOWN(H14*I14,2)</f>
        <v>1350.35</v>
      </c>
      <c r="K14" s="27">
        <f t="shared" ref="K14:K16" si="2">ROUND(I14*12,2)</f>
        <v>2485.3200000000002</v>
      </c>
      <c r="L14" s="29">
        <f t="shared" ref="L14:L16" si="3">ROUND(H14*K14,2)</f>
        <v>16204.29</v>
      </c>
    </row>
    <row r="15" spans="1:12" s="6" customFormat="1" ht="14.25" customHeight="1" x14ac:dyDescent="0.25">
      <c r="A15" s="26" t="s">
        <v>148</v>
      </c>
      <c r="B15" s="30" t="s">
        <v>137</v>
      </c>
      <c r="C15" s="173" t="s">
        <v>234</v>
      </c>
      <c r="D15" s="173"/>
      <c r="E15" s="173"/>
      <c r="F15" s="30" t="s">
        <v>174</v>
      </c>
      <c r="G15" s="32">
        <v>4023.36</v>
      </c>
      <c r="H15" s="28">
        <f>ROUND(((G15*$I$2)+G15),2)</f>
        <v>5087.1400000000003</v>
      </c>
      <c r="I15" s="31">
        <v>6</v>
      </c>
      <c r="J15" s="29">
        <f>ROUND(H15*I15,2)</f>
        <v>30522.84</v>
      </c>
      <c r="K15" s="27">
        <f t="shared" si="2"/>
        <v>72</v>
      </c>
      <c r="L15" s="29">
        <f t="shared" si="3"/>
        <v>366274.08</v>
      </c>
    </row>
    <row r="16" spans="1:12" s="6" customFormat="1" ht="14.25" customHeight="1" x14ac:dyDescent="0.25">
      <c r="A16" s="26" t="s">
        <v>155</v>
      </c>
      <c r="B16" s="30" t="s">
        <v>137</v>
      </c>
      <c r="C16" s="173" t="s">
        <v>236</v>
      </c>
      <c r="D16" s="173"/>
      <c r="E16" s="173"/>
      <c r="F16" s="30" t="s">
        <v>174</v>
      </c>
      <c r="G16" s="32">
        <v>4023.36</v>
      </c>
      <c r="H16" s="28">
        <f>ROUND(((G16*$I$2)+G16),2)</f>
        <v>5087.1400000000003</v>
      </c>
      <c r="I16" s="31">
        <v>6</v>
      </c>
      <c r="J16" s="29">
        <f>ROUND(H16*I16,2)</f>
        <v>30522.84</v>
      </c>
      <c r="K16" s="27">
        <f t="shared" si="2"/>
        <v>72</v>
      </c>
      <c r="L16" s="29">
        <f t="shared" si="3"/>
        <v>366274.08</v>
      </c>
    </row>
    <row r="17" spans="1:12" s="6" customFormat="1" ht="14.25" x14ac:dyDescent="0.25">
      <c r="A17" s="117"/>
      <c r="B17" s="100"/>
      <c r="C17" s="94"/>
      <c r="D17" s="94"/>
      <c r="E17" s="94"/>
      <c r="F17" s="100"/>
      <c r="G17" s="101"/>
      <c r="H17" s="115" t="s">
        <v>141</v>
      </c>
      <c r="I17" s="115"/>
      <c r="J17" s="102">
        <f>SUM(J14:J16)</f>
        <v>62396.03</v>
      </c>
      <c r="K17" s="115"/>
      <c r="L17" s="102">
        <f>SUM(L14:L16)</f>
        <v>748752.45</v>
      </c>
    </row>
    <row r="18" spans="1:12" s="2" customFormat="1" ht="12" customHeight="1" x14ac:dyDescent="0.2">
      <c r="A18" s="95">
        <v>3</v>
      </c>
      <c r="B18" s="96" t="s">
        <v>156</v>
      </c>
      <c r="C18" s="97"/>
      <c r="D18" s="98"/>
      <c r="E18" s="98"/>
      <c r="F18" s="98"/>
      <c r="G18" s="98"/>
      <c r="H18" s="98"/>
      <c r="I18" s="98"/>
      <c r="J18" s="99"/>
      <c r="K18" s="98"/>
      <c r="L18" s="99"/>
    </row>
    <row r="19" spans="1:12" s="6" customFormat="1" ht="14.25" customHeight="1" x14ac:dyDescent="0.25">
      <c r="A19" s="26" t="s">
        <v>149</v>
      </c>
      <c r="B19" s="26"/>
      <c r="C19" s="176" t="s">
        <v>14</v>
      </c>
      <c r="D19" s="176"/>
      <c r="E19" s="176"/>
      <c r="F19" s="26" t="s">
        <v>17</v>
      </c>
      <c r="G19" s="28">
        <f>'MEMÓRIA DE CUSTO M²'!G23</f>
        <v>5.163937777777778</v>
      </c>
      <c r="H19" s="28">
        <f>TRUNC(((G19*$I$2)+G19),2)</f>
        <v>6.52</v>
      </c>
      <c r="I19" s="27">
        <f>'RELAÇÃO LOCAIS'!D10</f>
        <v>117.95</v>
      </c>
      <c r="J19" s="29">
        <f>ROUND(H19*I19,2)</f>
        <v>769.03</v>
      </c>
      <c r="K19" s="27">
        <f>ROUND(I19*12,2)</f>
        <v>1415.4</v>
      </c>
      <c r="L19" s="29">
        <f>ROUND(H19*K19,2)</f>
        <v>9228.41</v>
      </c>
    </row>
    <row r="20" spans="1:12" s="6" customFormat="1" ht="14.25" x14ac:dyDescent="0.25">
      <c r="A20" s="117"/>
      <c r="B20" s="100"/>
      <c r="C20" s="94"/>
      <c r="D20" s="94"/>
      <c r="E20" s="94"/>
      <c r="F20" s="100"/>
      <c r="G20" s="101"/>
      <c r="H20" s="115" t="s">
        <v>141</v>
      </c>
      <c r="I20" s="115"/>
      <c r="J20" s="102">
        <f>SUM(J19)</f>
        <v>769.03</v>
      </c>
      <c r="K20" s="115"/>
      <c r="L20" s="102">
        <f>SUM(L19)</f>
        <v>9228.41</v>
      </c>
    </row>
    <row r="21" spans="1:12" s="2" customFormat="1" ht="12" customHeight="1" x14ac:dyDescent="0.2">
      <c r="A21" s="95">
        <v>4</v>
      </c>
      <c r="B21" s="96" t="s">
        <v>140</v>
      </c>
      <c r="C21" s="97"/>
      <c r="D21" s="98"/>
      <c r="E21" s="98"/>
      <c r="F21" s="98"/>
      <c r="G21" s="98"/>
      <c r="H21" s="98"/>
      <c r="I21" s="98"/>
      <c r="J21" s="99"/>
      <c r="K21" s="98"/>
      <c r="L21" s="99"/>
    </row>
    <row r="22" spans="1:12" s="6" customFormat="1" ht="14.25" customHeight="1" x14ac:dyDescent="0.25">
      <c r="A22" s="26" t="s">
        <v>150</v>
      </c>
      <c r="B22" s="26"/>
      <c r="C22" s="176" t="s">
        <v>14</v>
      </c>
      <c r="D22" s="176"/>
      <c r="E22" s="176"/>
      <c r="F22" s="26" t="s">
        <v>17</v>
      </c>
      <c r="G22" s="28">
        <f>'MEMÓRIA DE CUSTO M²'!G23</f>
        <v>5.163937777777778</v>
      </c>
      <c r="H22" s="28">
        <f>TRUNC(((G22*$I$2)+G22),2)</f>
        <v>6.52</v>
      </c>
      <c r="I22" s="27">
        <f>SUM('RELAÇÃO LOCAIS'!D12:D16)</f>
        <v>944.05</v>
      </c>
      <c r="J22" s="29">
        <f>ROUND(H22*I22,2)</f>
        <v>6155.21</v>
      </c>
      <c r="K22" s="27">
        <f t="shared" ref="K22:K23" si="4">ROUND(I22*12,2)</f>
        <v>11328.6</v>
      </c>
      <c r="L22" s="29">
        <f t="shared" ref="L22:L23" si="5">ROUND(H22*K22,2)</f>
        <v>73862.47</v>
      </c>
    </row>
    <row r="23" spans="1:12" s="6" customFormat="1" ht="14.25" customHeight="1" x14ac:dyDescent="0.25">
      <c r="A23" s="26" t="s">
        <v>151</v>
      </c>
      <c r="B23" s="30"/>
      <c r="C23" s="173" t="s">
        <v>15</v>
      </c>
      <c r="D23" s="173"/>
      <c r="E23" s="173"/>
      <c r="F23" s="30" t="s">
        <v>17</v>
      </c>
      <c r="G23" s="32">
        <f>'MEMÓRIA DE CUSTO M²'!G43</f>
        <v>2.581968888888889</v>
      </c>
      <c r="H23" s="28">
        <f>ROUND(((G23*$I$2)+G23),2)</f>
        <v>3.26</v>
      </c>
      <c r="I23" s="31">
        <f>SUM('RELAÇÃO LOCAIS'!E12:E16)</f>
        <v>1401.3999999999999</v>
      </c>
      <c r="J23" s="29">
        <f>ROUND(H23*I23,2)</f>
        <v>4568.5600000000004</v>
      </c>
      <c r="K23" s="27">
        <f t="shared" si="4"/>
        <v>16816.8</v>
      </c>
      <c r="L23" s="29">
        <f t="shared" si="5"/>
        <v>54822.77</v>
      </c>
    </row>
    <row r="24" spans="1:12" s="6" customFormat="1" ht="14.25" x14ac:dyDescent="0.25">
      <c r="A24" s="117"/>
      <c r="B24" s="100"/>
      <c r="C24" s="94"/>
      <c r="D24" s="94"/>
      <c r="E24" s="94"/>
      <c r="F24" s="100"/>
      <c r="G24" s="101"/>
      <c r="H24" s="115" t="s">
        <v>141</v>
      </c>
      <c r="I24" s="115"/>
      <c r="J24" s="102">
        <f>SUM(J22:J23)</f>
        <v>10723.77</v>
      </c>
      <c r="K24" s="115"/>
      <c r="L24" s="102">
        <f>SUM(L22:L23)</f>
        <v>128685.23999999999</v>
      </c>
    </row>
    <row r="25" spans="1:12" s="2" customFormat="1" ht="12" customHeight="1" x14ac:dyDescent="0.2">
      <c r="A25" s="95">
        <v>5</v>
      </c>
      <c r="B25" s="96" t="s">
        <v>217</v>
      </c>
      <c r="C25" s="97"/>
      <c r="D25" s="98"/>
      <c r="E25" s="98"/>
      <c r="F25" s="98"/>
      <c r="G25" s="98"/>
      <c r="H25" s="98"/>
      <c r="I25" s="98"/>
      <c r="J25" s="99"/>
      <c r="K25" s="98"/>
      <c r="L25" s="99"/>
    </row>
    <row r="26" spans="1:12" s="6" customFormat="1" ht="14.25" customHeight="1" x14ac:dyDescent="0.25">
      <c r="A26" s="26" t="s">
        <v>157</v>
      </c>
      <c r="B26" s="26"/>
      <c r="C26" s="176" t="s">
        <v>14</v>
      </c>
      <c r="D26" s="176"/>
      <c r="E26" s="176"/>
      <c r="F26" s="26" t="s">
        <v>17</v>
      </c>
      <c r="G26" s="28">
        <f>'MEMÓRIA DE CUSTO M²'!G23</f>
        <v>5.163937777777778</v>
      </c>
      <c r="H26" s="28">
        <f>TRUNC(((G26*$I$2)+G26),2)</f>
        <v>6.52</v>
      </c>
      <c r="I26" s="27">
        <f>SUM('RELAÇÃO LOCAIS'!D18:D24)</f>
        <v>1670.03</v>
      </c>
      <c r="J26" s="29">
        <f>ROUND(H26*I26,2)</f>
        <v>10888.6</v>
      </c>
      <c r="K26" s="27">
        <f t="shared" ref="K26:K27" si="6">ROUND(I26*12,2)</f>
        <v>20040.36</v>
      </c>
      <c r="L26" s="29">
        <f t="shared" ref="L26:L27" si="7">ROUND(H26*K26,2)</f>
        <v>130663.15</v>
      </c>
    </row>
    <row r="27" spans="1:12" s="6" customFormat="1" ht="14.25" customHeight="1" x14ac:dyDescent="0.25">
      <c r="A27" s="26" t="s">
        <v>158</v>
      </c>
      <c r="B27" s="30"/>
      <c r="C27" s="173" t="s">
        <v>15</v>
      </c>
      <c r="D27" s="173"/>
      <c r="E27" s="173"/>
      <c r="F27" s="30" t="s">
        <v>17</v>
      </c>
      <c r="G27" s="32">
        <f>'MEMÓRIA DE CUSTO M²'!G43</f>
        <v>2.581968888888889</v>
      </c>
      <c r="H27" s="28">
        <f>ROUND(((G27*$I$2)+G27),2)</f>
        <v>3.26</v>
      </c>
      <c r="I27" s="31">
        <f>SUM('RELAÇÃO LOCAIS'!E18:E24)</f>
        <v>2521.0700000000002</v>
      </c>
      <c r="J27" s="29">
        <f>ROUND(H27*I27,2)</f>
        <v>8218.69</v>
      </c>
      <c r="K27" s="27">
        <f t="shared" si="6"/>
        <v>30252.84</v>
      </c>
      <c r="L27" s="29">
        <f t="shared" si="7"/>
        <v>98624.26</v>
      </c>
    </row>
    <row r="28" spans="1:12" s="6" customFormat="1" ht="14.25" x14ac:dyDescent="0.25">
      <c r="A28" s="117"/>
      <c r="B28" s="100"/>
      <c r="C28" s="94"/>
      <c r="D28" s="94"/>
      <c r="E28" s="94"/>
      <c r="F28" s="100"/>
      <c r="G28" s="101"/>
      <c r="H28" s="115" t="s">
        <v>141</v>
      </c>
      <c r="I28" s="115"/>
      <c r="J28" s="102">
        <f>SUM(J26:J27)</f>
        <v>19107.29</v>
      </c>
      <c r="K28" s="115"/>
      <c r="L28" s="102">
        <f>SUM(L26:L27)</f>
        <v>229287.40999999997</v>
      </c>
    </row>
    <row r="29" spans="1:12" s="2" customFormat="1" ht="12" customHeight="1" x14ac:dyDescent="0.2">
      <c r="A29" s="95">
        <v>6</v>
      </c>
      <c r="B29" s="96" t="s">
        <v>159</v>
      </c>
      <c r="C29" s="97"/>
      <c r="D29" s="98"/>
      <c r="E29" s="98"/>
      <c r="F29" s="98"/>
      <c r="G29" s="98"/>
      <c r="H29" s="98"/>
      <c r="I29" s="98"/>
      <c r="J29" s="99"/>
      <c r="K29" s="98"/>
      <c r="L29" s="99"/>
    </row>
    <row r="30" spans="1:12" s="6" customFormat="1" ht="14.25" customHeight="1" x14ac:dyDescent="0.25">
      <c r="A30" s="26" t="s">
        <v>160</v>
      </c>
      <c r="B30" s="26"/>
      <c r="C30" s="176" t="s">
        <v>14</v>
      </c>
      <c r="D30" s="176"/>
      <c r="E30" s="176"/>
      <c r="F30" s="26" t="s">
        <v>17</v>
      </c>
      <c r="G30" s="28">
        <f>'MEMÓRIA DE CUSTO M²'!G23</f>
        <v>5.163937777777778</v>
      </c>
      <c r="H30" s="28">
        <f>TRUNC(((G30*$I$2)+G30),2)</f>
        <v>6.52</v>
      </c>
      <c r="I30" s="27">
        <f>SUM('RELAÇÃO LOCAIS'!D26:D33)</f>
        <v>7560.25</v>
      </c>
      <c r="J30" s="29">
        <f t="shared" ref="J30:J36" si="8">ROUND(H30*I30,2)</f>
        <v>49292.83</v>
      </c>
      <c r="K30" s="27">
        <f t="shared" ref="K30:K36" si="9">ROUND(I30*12,2)</f>
        <v>90723</v>
      </c>
      <c r="L30" s="29">
        <f t="shared" ref="L30:L36" si="10">ROUND(H30*K30,2)</f>
        <v>591513.96</v>
      </c>
    </row>
    <row r="31" spans="1:12" s="6" customFormat="1" ht="14.25" customHeight="1" x14ac:dyDescent="0.25">
      <c r="A31" s="26" t="s">
        <v>161</v>
      </c>
      <c r="B31" s="30"/>
      <c r="C31" s="173" t="s">
        <v>15</v>
      </c>
      <c r="D31" s="173"/>
      <c r="E31" s="173"/>
      <c r="F31" s="30" t="s">
        <v>17</v>
      </c>
      <c r="G31" s="32">
        <f>'MEMÓRIA DE CUSTO M²'!G43</f>
        <v>2.581968888888889</v>
      </c>
      <c r="H31" s="28">
        <f t="shared" ref="H31:H36" si="11">ROUND(((G31*$I$2)+G31),2)</f>
        <v>3.26</v>
      </c>
      <c r="I31" s="31">
        <f>SUM('RELAÇÃO LOCAIS'!E26:E33)</f>
        <v>11065.12</v>
      </c>
      <c r="J31" s="29">
        <f t="shared" si="8"/>
        <v>36072.29</v>
      </c>
      <c r="K31" s="27">
        <f t="shared" si="9"/>
        <v>132781.44</v>
      </c>
      <c r="L31" s="29">
        <f t="shared" si="10"/>
        <v>432867.49</v>
      </c>
    </row>
    <row r="32" spans="1:12" s="6" customFormat="1" ht="32.25" customHeight="1" x14ac:dyDescent="0.25">
      <c r="A32" s="26" t="s">
        <v>162</v>
      </c>
      <c r="B32" s="30" t="s">
        <v>77</v>
      </c>
      <c r="C32" s="177" t="s">
        <v>78</v>
      </c>
      <c r="D32" s="178"/>
      <c r="E32" s="179"/>
      <c r="F32" s="30" t="s">
        <v>84</v>
      </c>
      <c r="G32" s="32">
        <v>3251.97</v>
      </c>
      <c r="H32" s="28">
        <f t="shared" si="11"/>
        <v>4111.79</v>
      </c>
      <c r="I32" s="31">
        <f>ROUND(('RELAÇÃO LOCAIS'!E27)/10000/3,3)</f>
        <v>0.16800000000000001</v>
      </c>
      <c r="J32" s="29">
        <f t="shared" si="8"/>
        <v>690.78</v>
      </c>
      <c r="K32" s="27">
        <v>2.0179999999999998</v>
      </c>
      <c r="L32" s="29">
        <f t="shared" si="10"/>
        <v>8297.59</v>
      </c>
    </row>
    <row r="33" spans="1:14" s="6" customFormat="1" ht="14.25" customHeight="1" x14ac:dyDescent="0.25">
      <c r="A33" s="26" t="s">
        <v>163</v>
      </c>
      <c r="B33" s="30" t="s">
        <v>137</v>
      </c>
      <c r="C33" s="173" t="s">
        <v>238</v>
      </c>
      <c r="D33" s="173"/>
      <c r="E33" s="173"/>
      <c r="F33" s="30" t="s">
        <v>174</v>
      </c>
      <c r="G33" s="32">
        <v>4023.36</v>
      </c>
      <c r="H33" s="28">
        <f t="shared" si="11"/>
        <v>5087.1400000000003</v>
      </c>
      <c r="I33" s="31">
        <v>20</v>
      </c>
      <c r="J33" s="29">
        <f t="shared" si="8"/>
        <v>101742.8</v>
      </c>
      <c r="K33" s="27">
        <f t="shared" si="9"/>
        <v>240</v>
      </c>
      <c r="L33" s="29">
        <f t="shared" si="10"/>
        <v>1220913.6000000001</v>
      </c>
    </row>
    <row r="34" spans="1:14" s="6" customFormat="1" ht="21.6" customHeight="1" x14ac:dyDescent="0.25">
      <c r="A34" s="26" t="s">
        <v>164</v>
      </c>
      <c r="B34" s="30" t="s">
        <v>137</v>
      </c>
      <c r="C34" s="173" t="s">
        <v>240</v>
      </c>
      <c r="D34" s="173"/>
      <c r="E34" s="173"/>
      <c r="F34" s="30" t="s">
        <v>173</v>
      </c>
      <c r="G34" s="32">
        <v>20.29</v>
      </c>
      <c r="H34" s="28">
        <f t="shared" si="11"/>
        <v>25.65</v>
      </c>
      <c r="I34" s="31">
        <f>'MEMÓRIA DE CUSTO M²'!D96</f>
        <v>2944</v>
      </c>
      <c r="J34" s="29">
        <f t="shared" si="8"/>
        <v>75513.600000000006</v>
      </c>
      <c r="K34" s="27">
        <f t="shared" si="9"/>
        <v>35328</v>
      </c>
      <c r="L34" s="29">
        <f t="shared" si="10"/>
        <v>906163.19999999995</v>
      </c>
    </row>
    <row r="35" spans="1:14" s="6" customFormat="1" ht="14.25" customHeight="1" x14ac:dyDescent="0.25">
      <c r="A35" s="26" t="s">
        <v>165</v>
      </c>
      <c r="B35" s="30" t="s">
        <v>137</v>
      </c>
      <c r="C35" s="173" t="s">
        <v>241</v>
      </c>
      <c r="D35" s="173"/>
      <c r="E35" s="173"/>
      <c r="F35" s="30" t="s">
        <v>174</v>
      </c>
      <c r="G35" s="32">
        <f>'AUXILIAR DE COZINHA'!C57</f>
        <v>2247.4261109999998</v>
      </c>
      <c r="H35" s="28">
        <f t="shared" si="11"/>
        <v>2841.65</v>
      </c>
      <c r="I35" s="31">
        <v>20</v>
      </c>
      <c r="J35" s="29">
        <f t="shared" si="8"/>
        <v>56833</v>
      </c>
      <c r="K35" s="27">
        <f t="shared" si="9"/>
        <v>240</v>
      </c>
      <c r="L35" s="29">
        <f t="shared" si="10"/>
        <v>681996</v>
      </c>
    </row>
    <row r="36" spans="1:14" s="6" customFormat="1" ht="14.25" customHeight="1" x14ac:dyDescent="0.25">
      <c r="A36" s="26" t="s">
        <v>170</v>
      </c>
      <c r="B36" s="30" t="s">
        <v>137</v>
      </c>
      <c r="C36" s="180" t="s">
        <v>242</v>
      </c>
      <c r="D36" s="181"/>
      <c r="E36" s="182"/>
      <c r="F36" s="30" t="s">
        <v>174</v>
      </c>
      <c r="G36" s="32">
        <f>MONITOR!C57</f>
        <v>2407.2300070000001</v>
      </c>
      <c r="H36" s="28">
        <f t="shared" si="11"/>
        <v>3043.7</v>
      </c>
      <c r="I36" s="31">
        <v>12</v>
      </c>
      <c r="J36" s="29">
        <f t="shared" si="8"/>
        <v>36524.400000000001</v>
      </c>
      <c r="K36" s="27">
        <f t="shared" si="9"/>
        <v>144</v>
      </c>
      <c r="L36" s="29">
        <f t="shared" si="10"/>
        <v>438292.8</v>
      </c>
    </row>
    <row r="37" spans="1:14" s="6" customFormat="1" ht="14.25" x14ac:dyDescent="0.25">
      <c r="A37" s="117"/>
      <c r="B37" s="100"/>
      <c r="C37" s="94"/>
      <c r="D37" s="94"/>
      <c r="E37" s="94"/>
      <c r="F37" s="100"/>
      <c r="G37" s="101"/>
      <c r="H37" s="115" t="s">
        <v>141</v>
      </c>
      <c r="I37" s="115"/>
      <c r="J37" s="102">
        <f>SUM(J30:J36)</f>
        <v>356669.70000000007</v>
      </c>
      <c r="K37" s="115"/>
      <c r="L37" s="102">
        <f>SUM(L30:L36)</f>
        <v>4280044.6399999997</v>
      </c>
    </row>
    <row r="38" spans="1:14" s="2" customFormat="1" ht="14.25" x14ac:dyDescent="0.2">
      <c r="A38" s="118"/>
      <c r="B38" s="119"/>
      <c r="C38" s="119"/>
      <c r="D38" s="119"/>
      <c r="E38" s="119"/>
      <c r="F38" s="119"/>
      <c r="G38" s="120"/>
      <c r="H38" s="121" t="s">
        <v>142</v>
      </c>
      <c r="I38" s="121"/>
      <c r="J38" s="122">
        <f>J12+J17+J20+J24+J28+J37</f>
        <v>866926.2100000002</v>
      </c>
      <c r="K38" s="121"/>
      <c r="L38" s="122">
        <f>L12+L17+L20+L24+L28+L37</f>
        <v>10403122.93</v>
      </c>
      <c r="M38" s="168"/>
      <c r="N38" s="168"/>
    </row>
    <row r="39" spans="1:14" s="2" customFormat="1" ht="14.25" x14ac:dyDescent="0.2">
      <c r="A39" s="33"/>
      <c r="B39" s="33"/>
      <c r="C39" s="33" t="s">
        <v>244</v>
      </c>
      <c r="D39" s="33"/>
      <c r="E39" s="33"/>
      <c r="F39" s="33"/>
      <c r="G39" s="33"/>
      <c r="H39" s="33"/>
      <c r="I39" s="33"/>
      <c r="J39" s="34"/>
    </row>
    <row r="40" spans="1:14" s="2" customFormat="1" ht="14.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4"/>
    </row>
    <row r="41" spans="1:14" s="2" customFormat="1" ht="14.25" x14ac:dyDescent="0.2">
      <c r="A41" s="33"/>
      <c r="B41" s="33"/>
      <c r="C41" s="183" t="s">
        <v>19</v>
      </c>
      <c r="D41" s="184"/>
      <c r="E41" s="184"/>
      <c r="F41" s="184"/>
      <c r="G41" s="185"/>
      <c r="H41" s="114"/>
      <c r="I41" s="114"/>
      <c r="J41" s="33"/>
    </row>
  </sheetData>
  <mergeCells count="25">
    <mergeCell ref="C14:E14"/>
    <mergeCell ref="C19:E19"/>
    <mergeCell ref="C26:E26"/>
    <mergeCell ref="C27:E27"/>
    <mergeCell ref="C30:E30"/>
    <mergeCell ref="C15:E15"/>
    <mergeCell ref="C16:E16"/>
    <mergeCell ref="C33:E33"/>
    <mergeCell ref="C35:E35"/>
    <mergeCell ref="C36:E36"/>
    <mergeCell ref="C41:G41"/>
    <mergeCell ref="C22:E22"/>
    <mergeCell ref="C23:E23"/>
    <mergeCell ref="C31:E31"/>
    <mergeCell ref="C32:E32"/>
    <mergeCell ref="C34:E34"/>
    <mergeCell ref="K4:L4"/>
    <mergeCell ref="C11:E11"/>
    <mergeCell ref="C10:E10"/>
    <mergeCell ref="A1:J1"/>
    <mergeCell ref="C5:E5"/>
    <mergeCell ref="C7:E7"/>
    <mergeCell ref="C8:E8"/>
    <mergeCell ref="C9:E9"/>
    <mergeCell ref="I4:J4"/>
  </mergeCells>
  <phoneticPr fontId="5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E7" sqref="E7"/>
    </sheetView>
  </sheetViews>
  <sheetFormatPr defaultRowHeight="15" x14ac:dyDescent="0.25"/>
  <cols>
    <col min="1" max="1" width="15.140625" customWidth="1"/>
    <col min="2" max="2" width="41.140625" customWidth="1"/>
    <col min="3" max="3" width="12.28515625" bestFit="1" customWidth="1"/>
    <col min="4" max="4" width="12.28515625" customWidth="1"/>
    <col min="5" max="5" width="14" bestFit="1" customWidth="1"/>
    <col min="6" max="6" width="16" bestFit="1" customWidth="1"/>
  </cols>
  <sheetData>
    <row r="2" spans="1:6" x14ac:dyDescent="0.25">
      <c r="A2" s="163"/>
      <c r="B2" s="164"/>
      <c r="C2" s="40"/>
      <c r="D2" s="38"/>
      <c r="E2" s="166" t="s">
        <v>183</v>
      </c>
      <c r="F2" s="165">
        <v>44440</v>
      </c>
    </row>
    <row r="4" spans="1:6" x14ac:dyDescent="0.25">
      <c r="A4" s="255" t="s">
        <v>235</v>
      </c>
      <c r="B4" s="255"/>
      <c r="C4" s="255"/>
      <c r="D4" s="255"/>
      <c r="E4" s="255"/>
      <c r="F4" s="255"/>
    </row>
    <row r="5" spans="1:6" x14ac:dyDescent="0.25">
      <c r="A5" s="277"/>
      <c r="B5" s="278"/>
      <c r="C5" s="278"/>
      <c r="D5" s="278"/>
      <c r="E5" s="278"/>
      <c r="F5" s="279"/>
    </row>
    <row r="6" spans="1:6" x14ac:dyDescent="0.25">
      <c r="A6" s="159" t="s">
        <v>226</v>
      </c>
      <c r="B6" s="159" t="s">
        <v>12</v>
      </c>
      <c r="C6" s="159" t="s">
        <v>227</v>
      </c>
      <c r="D6" s="159" t="s">
        <v>13</v>
      </c>
      <c r="E6" s="159" t="s">
        <v>228</v>
      </c>
      <c r="F6" s="159" t="s">
        <v>229</v>
      </c>
    </row>
    <row r="7" spans="1:6" ht="47.25" customHeight="1" x14ac:dyDescent="0.25">
      <c r="A7" s="160" t="s">
        <v>81</v>
      </c>
      <c r="B7" s="161" t="s">
        <v>82</v>
      </c>
      <c r="C7" s="162" t="s">
        <v>174</v>
      </c>
      <c r="D7" s="162">
        <v>1</v>
      </c>
      <c r="E7" s="162">
        <v>4023.36</v>
      </c>
      <c r="F7" s="67">
        <f>D7*E7</f>
        <v>4023.36</v>
      </c>
    </row>
    <row r="8" spans="1:6" x14ac:dyDescent="0.25">
      <c r="A8" s="53" t="s">
        <v>230</v>
      </c>
      <c r="B8" s="54"/>
      <c r="C8" s="54"/>
      <c r="D8" s="54"/>
      <c r="E8" s="54"/>
      <c r="F8" s="55">
        <f>SUM(F7:F7)</f>
        <v>4023.36</v>
      </c>
    </row>
  </sheetData>
  <mergeCells count="2">
    <mergeCell ref="A4:F4"/>
    <mergeCell ref="A5:F5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E7" sqref="E7"/>
    </sheetView>
  </sheetViews>
  <sheetFormatPr defaultRowHeight="15" x14ac:dyDescent="0.25"/>
  <cols>
    <col min="1" max="1" width="15.140625" customWidth="1"/>
    <col min="2" max="2" width="41.140625" customWidth="1"/>
    <col min="3" max="3" width="12.28515625" bestFit="1" customWidth="1"/>
    <col min="4" max="4" width="12.28515625" customWidth="1"/>
    <col min="5" max="5" width="14" bestFit="1" customWidth="1"/>
    <col min="6" max="6" width="16" bestFit="1" customWidth="1"/>
  </cols>
  <sheetData>
    <row r="2" spans="1:6" x14ac:dyDescent="0.25">
      <c r="A2" s="163"/>
      <c r="B2" s="164"/>
      <c r="C2" s="40"/>
      <c r="D2" s="38"/>
      <c r="E2" s="166" t="s">
        <v>183</v>
      </c>
      <c r="F2" s="165">
        <v>44440</v>
      </c>
    </row>
    <row r="4" spans="1:6" x14ac:dyDescent="0.25">
      <c r="A4" s="255" t="s">
        <v>237</v>
      </c>
      <c r="B4" s="255"/>
      <c r="C4" s="255"/>
      <c r="D4" s="255"/>
      <c r="E4" s="255"/>
      <c r="F4" s="255"/>
    </row>
    <row r="5" spans="1:6" x14ac:dyDescent="0.25">
      <c r="A5" s="277"/>
      <c r="B5" s="278"/>
      <c r="C5" s="278"/>
      <c r="D5" s="278"/>
      <c r="E5" s="278"/>
      <c r="F5" s="279"/>
    </row>
    <row r="6" spans="1:6" x14ac:dyDescent="0.25">
      <c r="A6" s="159" t="s">
        <v>226</v>
      </c>
      <c r="B6" s="159" t="s">
        <v>12</v>
      </c>
      <c r="C6" s="159" t="s">
        <v>227</v>
      </c>
      <c r="D6" s="159" t="s">
        <v>13</v>
      </c>
      <c r="E6" s="159" t="s">
        <v>228</v>
      </c>
      <c r="F6" s="159" t="s">
        <v>229</v>
      </c>
    </row>
    <row r="7" spans="1:6" ht="47.25" customHeight="1" x14ac:dyDescent="0.25">
      <c r="A7" s="160" t="s">
        <v>76</v>
      </c>
      <c r="B7" s="161" t="s">
        <v>83</v>
      </c>
      <c r="C7" s="162" t="s">
        <v>174</v>
      </c>
      <c r="D7" s="162">
        <v>1</v>
      </c>
      <c r="E7" s="162">
        <v>4023.36</v>
      </c>
      <c r="F7" s="67">
        <f>D7*E7</f>
        <v>4023.36</v>
      </c>
    </row>
    <row r="8" spans="1:6" x14ac:dyDescent="0.25">
      <c r="A8" s="53" t="s">
        <v>230</v>
      </c>
      <c r="B8" s="54"/>
      <c r="C8" s="54"/>
      <c r="D8" s="54"/>
      <c r="E8" s="54"/>
      <c r="F8" s="55">
        <f>SUM(F7:F7)</f>
        <v>4023.36</v>
      </c>
    </row>
  </sheetData>
  <mergeCells count="2">
    <mergeCell ref="A4:F4"/>
    <mergeCell ref="A5:F5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B10" sqref="B10"/>
    </sheetView>
  </sheetViews>
  <sheetFormatPr defaultRowHeight="15" x14ac:dyDescent="0.25"/>
  <cols>
    <col min="1" max="1" width="15.140625" customWidth="1"/>
    <col min="2" max="2" width="41.140625" customWidth="1"/>
    <col min="3" max="3" width="12.28515625" bestFit="1" customWidth="1"/>
    <col min="4" max="4" width="12.28515625" customWidth="1"/>
    <col min="5" max="5" width="14" bestFit="1" customWidth="1"/>
    <col min="6" max="6" width="16" bestFit="1" customWidth="1"/>
  </cols>
  <sheetData>
    <row r="2" spans="1:6" x14ac:dyDescent="0.25">
      <c r="A2" s="163"/>
      <c r="B2" s="164"/>
      <c r="C2" s="40"/>
      <c r="D2" s="38"/>
      <c r="E2" s="166" t="s">
        <v>183</v>
      </c>
      <c r="F2" s="165">
        <v>44440</v>
      </c>
    </row>
    <row r="4" spans="1:6" x14ac:dyDescent="0.25">
      <c r="A4" s="255" t="s">
        <v>239</v>
      </c>
      <c r="B4" s="255"/>
      <c r="C4" s="255"/>
      <c r="D4" s="255"/>
      <c r="E4" s="255"/>
      <c r="F4" s="255"/>
    </row>
    <row r="5" spans="1:6" x14ac:dyDescent="0.25">
      <c r="A5" s="277"/>
      <c r="B5" s="278"/>
      <c r="C5" s="278"/>
      <c r="D5" s="278"/>
      <c r="E5" s="278"/>
      <c r="F5" s="279"/>
    </row>
    <row r="6" spans="1:6" x14ac:dyDescent="0.25">
      <c r="A6" s="159" t="s">
        <v>226</v>
      </c>
      <c r="B6" s="159" t="s">
        <v>12</v>
      </c>
      <c r="C6" s="159" t="s">
        <v>227</v>
      </c>
      <c r="D6" s="159" t="s">
        <v>13</v>
      </c>
      <c r="E6" s="159" t="s">
        <v>228</v>
      </c>
      <c r="F6" s="159" t="s">
        <v>229</v>
      </c>
    </row>
    <row r="7" spans="1:6" ht="47.25" customHeight="1" x14ac:dyDescent="0.25">
      <c r="A7" s="160" t="s">
        <v>171</v>
      </c>
      <c r="B7" s="161" t="s">
        <v>172</v>
      </c>
      <c r="C7" s="162" t="s">
        <v>173</v>
      </c>
      <c r="D7" s="162">
        <v>1</v>
      </c>
      <c r="E7" s="162">
        <v>20.29</v>
      </c>
      <c r="F7" s="67">
        <f>D7*E7</f>
        <v>20.29</v>
      </c>
    </row>
    <row r="8" spans="1:6" x14ac:dyDescent="0.25">
      <c r="A8" s="53" t="s">
        <v>230</v>
      </c>
      <c r="B8" s="54"/>
      <c r="C8" s="54"/>
      <c r="D8" s="54"/>
      <c r="E8" s="54"/>
      <c r="F8" s="55">
        <f>SUM(F7:F7)</f>
        <v>20.29</v>
      </c>
    </row>
  </sheetData>
  <mergeCells count="2">
    <mergeCell ref="A4:F4"/>
    <mergeCell ref="A5:F5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10" workbookViewId="0">
      <selection activeCell="K35" sqref="K35"/>
    </sheetView>
  </sheetViews>
  <sheetFormatPr defaultRowHeight="15" x14ac:dyDescent="0.25"/>
  <cols>
    <col min="1" max="1" width="16.28515625" customWidth="1"/>
    <col min="2" max="2" width="2.28515625" customWidth="1"/>
    <col min="3" max="3" width="5" customWidth="1"/>
    <col min="6" max="6" width="3.85546875" customWidth="1"/>
    <col min="7" max="7" width="26" customWidth="1"/>
    <col min="8" max="8" width="15" customWidth="1"/>
  </cols>
  <sheetData>
    <row r="1" spans="1:8" ht="22.5" customHeight="1" x14ac:dyDescent="0.25">
      <c r="A1" s="222"/>
      <c r="B1" s="223"/>
      <c r="C1" s="223"/>
      <c r="D1" s="223"/>
      <c r="E1" s="223"/>
      <c r="F1" s="223"/>
      <c r="G1" s="223"/>
      <c r="H1" s="224"/>
    </row>
    <row r="2" spans="1:8" ht="22.5" customHeight="1" x14ac:dyDescent="0.25">
      <c r="A2" s="225"/>
      <c r="B2" s="226"/>
      <c r="C2" s="226"/>
      <c r="D2" s="226"/>
      <c r="E2" s="226"/>
      <c r="F2" s="226"/>
      <c r="G2" s="226"/>
      <c r="H2" s="227"/>
    </row>
    <row r="3" spans="1:8" ht="18" x14ac:dyDescent="0.25">
      <c r="A3" s="228" t="s">
        <v>212</v>
      </c>
      <c r="B3" s="229"/>
      <c r="C3" s="229"/>
      <c r="D3" s="229"/>
      <c r="E3" s="229"/>
      <c r="F3" s="229"/>
      <c r="G3" s="229"/>
      <c r="H3" s="230"/>
    </row>
    <row r="4" spans="1:8" ht="15.75" x14ac:dyDescent="0.25">
      <c r="A4" s="231" t="s">
        <v>184</v>
      </c>
      <c r="B4" s="232"/>
      <c r="C4" s="232"/>
      <c r="D4" s="232"/>
      <c r="E4" s="232"/>
      <c r="F4" s="232"/>
      <c r="G4" s="232"/>
      <c r="H4" s="233"/>
    </row>
    <row r="5" spans="1:8" ht="15.75" x14ac:dyDescent="0.25">
      <c r="A5" s="234" t="s">
        <v>185</v>
      </c>
      <c r="B5" s="235"/>
      <c r="C5" s="235"/>
      <c r="D5" s="235"/>
      <c r="E5" s="235"/>
      <c r="F5" s="235"/>
      <c r="G5" s="235"/>
      <c r="H5" s="236"/>
    </row>
    <row r="6" spans="1:8" x14ac:dyDescent="0.25">
      <c r="A6" s="219" t="s">
        <v>186</v>
      </c>
      <c r="B6" s="220"/>
      <c r="C6" s="220"/>
      <c r="D6" s="220"/>
      <c r="E6" s="220"/>
      <c r="F6" s="220"/>
      <c r="G6" s="220"/>
      <c r="H6" s="221"/>
    </row>
    <row r="7" spans="1:8" x14ac:dyDescent="0.25">
      <c r="A7" s="195" t="s">
        <v>187</v>
      </c>
      <c r="B7" s="196"/>
      <c r="C7" s="196"/>
      <c r="D7" s="196"/>
      <c r="E7" s="196"/>
      <c r="F7" s="196"/>
      <c r="G7" s="197"/>
      <c r="H7" s="124" t="s">
        <v>188</v>
      </c>
    </row>
    <row r="8" spans="1:8" x14ac:dyDescent="0.25">
      <c r="A8" s="125" t="s">
        <v>189</v>
      </c>
      <c r="B8" s="126"/>
      <c r="C8" s="126"/>
      <c r="D8" s="126"/>
      <c r="E8" s="126"/>
      <c r="F8" s="127"/>
      <c r="G8" s="128"/>
      <c r="H8" s="129">
        <v>4.5</v>
      </c>
    </row>
    <row r="9" spans="1:8" x14ac:dyDescent="0.25">
      <c r="A9" s="125" t="s">
        <v>190</v>
      </c>
      <c r="B9" s="126"/>
      <c r="C9" s="126"/>
      <c r="D9" s="126"/>
      <c r="E9" s="126"/>
      <c r="F9" s="127"/>
      <c r="G9" s="128"/>
      <c r="H9" s="129">
        <v>0.5</v>
      </c>
    </row>
    <row r="10" spans="1:8" x14ac:dyDescent="0.25">
      <c r="A10" s="125" t="s">
        <v>191</v>
      </c>
      <c r="B10" s="126"/>
      <c r="C10" s="126"/>
      <c r="D10" s="126"/>
      <c r="E10" s="126"/>
      <c r="F10" s="127"/>
      <c r="G10" s="128"/>
      <c r="H10" s="129">
        <v>0</v>
      </c>
    </row>
    <row r="11" spans="1:8" x14ac:dyDescent="0.25">
      <c r="A11" s="198" t="s">
        <v>192</v>
      </c>
      <c r="B11" s="199"/>
      <c r="C11" s="199"/>
      <c r="D11" s="199"/>
      <c r="E11" s="199"/>
      <c r="F11" s="199"/>
      <c r="G11" s="199"/>
      <c r="H11" s="130">
        <f>SUM(H8:H10)</f>
        <v>5</v>
      </c>
    </row>
    <row r="12" spans="1:8" x14ac:dyDescent="0.25">
      <c r="A12" s="219" t="s">
        <v>193</v>
      </c>
      <c r="B12" s="220"/>
      <c r="C12" s="220"/>
      <c r="D12" s="220"/>
      <c r="E12" s="220"/>
      <c r="F12" s="220"/>
      <c r="G12" s="220"/>
      <c r="H12" s="221"/>
    </row>
    <row r="13" spans="1:8" x14ac:dyDescent="0.25">
      <c r="A13" s="195" t="s">
        <v>187</v>
      </c>
      <c r="B13" s="196"/>
      <c r="C13" s="196"/>
      <c r="D13" s="196"/>
      <c r="E13" s="196"/>
      <c r="F13" s="196"/>
      <c r="G13" s="197"/>
      <c r="H13" s="124" t="s">
        <v>188</v>
      </c>
    </row>
    <row r="14" spans="1:8" x14ac:dyDescent="0.25">
      <c r="A14" s="237" t="s">
        <v>194</v>
      </c>
      <c r="B14" s="238"/>
      <c r="C14" s="238"/>
      <c r="D14" s="238"/>
      <c r="E14" s="238"/>
      <c r="F14" s="238"/>
      <c r="G14" s="239"/>
      <c r="H14" s="129">
        <v>10</v>
      </c>
    </row>
    <row r="15" spans="1:8" x14ac:dyDescent="0.25">
      <c r="A15" s="198" t="s">
        <v>195</v>
      </c>
      <c r="B15" s="199"/>
      <c r="C15" s="199"/>
      <c r="D15" s="199"/>
      <c r="E15" s="199"/>
      <c r="F15" s="199"/>
      <c r="G15" s="199"/>
      <c r="H15" s="130">
        <f>SUM(H14:H14)</f>
        <v>10</v>
      </c>
    </row>
    <row r="16" spans="1:8" x14ac:dyDescent="0.25">
      <c r="A16" s="219" t="s">
        <v>196</v>
      </c>
      <c r="B16" s="220"/>
      <c r="C16" s="220"/>
      <c r="D16" s="220"/>
      <c r="E16" s="220"/>
      <c r="F16" s="220"/>
      <c r="G16" s="220"/>
      <c r="H16" s="221"/>
    </row>
    <row r="17" spans="1:8" x14ac:dyDescent="0.25">
      <c r="A17" s="195" t="s">
        <v>187</v>
      </c>
      <c r="B17" s="196"/>
      <c r="C17" s="196"/>
      <c r="D17" s="196"/>
      <c r="E17" s="196"/>
      <c r="F17" s="196"/>
      <c r="G17" s="197"/>
      <c r="H17" s="124" t="s">
        <v>188</v>
      </c>
    </row>
    <row r="18" spans="1:8" x14ac:dyDescent="0.25">
      <c r="A18" s="125" t="s">
        <v>197</v>
      </c>
      <c r="B18" s="126"/>
      <c r="C18" s="126"/>
      <c r="D18" s="126"/>
      <c r="E18" s="126"/>
      <c r="F18" s="127"/>
      <c r="G18" s="131"/>
      <c r="H18" s="129">
        <v>5</v>
      </c>
    </row>
    <row r="19" spans="1:8" x14ac:dyDescent="0.25">
      <c r="A19" s="125" t="s">
        <v>198</v>
      </c>
      <c r="B19" s="126"/>
      <c r="C19" s="126"/>
      <c r="D19" s="126"/>
      <c r="E19" s="126"/>
      <c r="F19" s="127"/>
      <c r="G19" s="131"/>
      <c r="H19" s="129">
        <v>3</v>
      </c>
    </row>
    <row r="20" spans="1:8" x14ac:dyDescent="0.25">
      <c r="A20" s="125" t="s">
        <v>199</v>
      </c>
      <c r="B20" s="126"/>
      <c r="C20" s="126"/>
      <c r="D20" s="126"/>
      <c r="E20" s="126"/>
      <c r="F20" s="127"/>
      <c r="G20" s="131"/>
      <c r="H20" s="129">
        <v>0.65</v>
      </c>
    </row>
    <row r="21" spans="1:8" x14ac:dyDescent="0.25">
      <c r="A21" s="198" t="s">
        <v>200</v>
      </c>
      <c r="B21" s="199"/>
      <c r="C21" s="199"/>
      <c r="D21" s="199"/>
      <c r="E21" s="199"/>
      <c r="F21" s="199"/>
      <c r="G21" s="200"/>
      <c r="H21" s="130">
        <f>SUM(H18:H20)</f>
        <v>8.65</v>
      </c>
    </row>
    <row r="22" spans="1:8" x14ac:dyDescent="0.25">
      <c r="A22" s="132"/>
      <c r="B22" s="133"/>
      <c r="C22" s="134"/>
      <c r="D22" s="135"/>
      <c r="E22" s="135"/>
      <c r="F22" s="135"/>
      <c r="G22" s="135"/>
      <c r="H22" s="136"/>
    </row>
    <row r="23" spans="1:8" x14ac:dyDescent="0.25">
      <c r="A23" s="201" t="s">
        <v>201</v>
      </c>
      <c r="B23" s="202"/>
      <c r="C23" s="202"/>
      <c r="D23" s="202"/>
      <c r="E23" s="202"/>
      <c r="F23" s="202"/>
      <c r="G23" s="202"/>
      <c r="H23" s="203"/>
    </row>
    <row r="24" spans="1:8" ht="15.75" thickBot="1" x14ac:dyDescent="0.3">
      <c r="A24" s="137"/>
      <c r="B24" s="138"/>
      <c r="C24" s="138"/>
      <c r="D24" s="138"/>
      <c r="E24" s="138"/>
      <c r="F24" s="138"/>
      <c r="G24" s="138"/>
      <c r="H24" s="139"/>
    </row>
    <row r="25" spans="1:8" ht="15.75" thickBot="1" x14ac:dyDescent="0.3">
      <c r="A25" s="204" t="s">
        <v>202</v>
      </c>
      <c r="B25" s="207" t="s">
        <v>203</v>
      </c>
      <c r="C25" s="207"/>
      <c r="D25" s="207"/>
      <c r="E25" s="207"/>
      <c r="F25" s="207"/>
      <c r="G25" s="208" t="s">
        <v>204</v>
      </c>
      <c r="H25" s="211" t="s">
        <v>205</v>
      </c>
    </row>
    <row r="26" spans="1:8" x14ac:dyDescent="0.25">
      <c r="A26" s="205"/>
      <c r="B26" s="214"/>
      <c r="C26" s="216" t="s">
        <v>206</v>
      </c>
      <c r="D26" s="217"/>
      <c r="E26" s="217"/>
      <c r="F26" s="217"/>
      <c r="G26" s="209"/>
      <c r="H26" s="212"/>
    </row>
    <row r="27" spans="1:8" ht="15.75" thickBot="1" x14ac:dyDescent="0.3">
      <c r="A27" s="206"/>
      <c r="B27" s="215"/>
      <c r="C27" s="218"/>
      <c r="D27" s="218"/>
      <c r="E27" s="218"/>
      <c r="F27" s="218"/>
      <c r="G27" s="210"/>
      <c r="H27" s="213"/>
    </row>
    <row r="28" spans="1:8" x14ac:dyDescent="0.25">
      <c r="A28" s="140"/>
      <c r="B28" s="141"/>
      <c r="C28" s="142"/>
      <c r="D28" s="142"/>
      <c r="E28" s="142"/>
      <c r="F28" s="142"/>
      <c r="G28" s="143"/>
      <c r="H28" s="144"/>
    </row>
    <row r="29" spans="1:8" x14ac:dyDescent="0.25">
      <c r="A29" s="186" t="s">
        <v>207</v>
      </c>
      <c r="B29" s="187"/>
      <c r="C29" s="187"/>
      <c r="D29" s="187"/>
      <c r="E29" s="187"/>
      <c r="F29" s="187"/>
      <c r="G29" s="187"/>
      <c r="H29" s="188"/>
    </row>
    <row r="30" spans="1:8" x14ac:dyDescent="0.25">
      <c r="A30" s="186" t="s">
        <v>208</v>
      </c>
      <c r="B30" s="187"/>
      <c r="C30" s="187"/>
      <c r="D30" s="187"/>
      <c r="E30" s="187"/>
      <c r="F30" s="187"/>
      <c r="G30" s="187"/>
      <c r="H30" s="188"/>
    </row>
    <row r="31" spans="1:8" x14ac:dyDescent="0.25">
      <c r="A31" s="186" t="s">
        <v>209</v>
      </c>
      <c r="B31" s="187"/>
      <c r="C31" s="187"/>
      <c r="D31" s="187"/>
      <c r="E31" s="187"/>
      <c r="F31" s="187"/>
      <c r="G31" s="187"/>
      <c r="H31" s="188"/>
    </row>
    <row r="32" spans="1:8" x14ac:dyDescent="0.25">
      <c r="A32" s="186" t="s">
        <v>210</v>
      </c>
      <c r="B32" s="187"/>
      <c r="C32" s="187"/>
      <c r="D32" s="187"/>
      <c r="E32" s="187"/>
      <c r="F32" s="187"/>
      <c r="G32" s="187"/>
      <c r="H32" s="188"/>
    </row>
    <row r="33" spans="1:8" ht="15.75" thickBot="1" x14ac:dyDescent="0.3">
      <c r="A33" s="140"/>
      <c r="B33" s="141"/>
      <c r="C33" s="142"/>
      <c r="D33" s="142"/>
      <c r="E33" s="142"/>
      <c r="F33" s="142"/>
      <c r="G33" s="143"/>
      <c r="H33" s="144"/>
    </row>
    <row r="34" spans="1:8" ht="15.75" thickTop="1" x14ac:dyDescent="0.25">
      <c r="A34" s="145"/>
      <c r="B34" s="146"/>
      <c r="C34" s="146"/>
      <c r="D34" s="146"/>
      <c r="E34" s="146"/>
      <c r="F34" s="189" t="s">
        <v>211</v>
      </c>
      <c r="G34" s="190"/>
      <c r="H34" s="193">
        <f>(ROUND((1+H11/100)*(1+H15/100)/(1-H21/100),4))-1</f>
        <v>0.26439999999999997</v>
      </c>
    </row>
    <row r="35" spans="1:8" ht="15.75" thickBot="1" x14ac:dyDescent="0.3">
      <c r="A35" s="147"/>
      <c r="B35" s="146"/>
      <c r="C35" s="146"/>
      <c r="D35" s="146"/>
      <c r="E35" s="146"/>
      <c r="F35" s="191"/>
      <c r="G35" s="192"/>
      <c r="H35" s="194"/>
    </row>
    <row r="36" spans="1:8" ht="16.5" thickTop="1" thickBot="1" x14ac:dyDescent="0.3">
      <c r="A36" s="137"/>
      <c r="B36" s="138"/>
      <c r="C36" s="138"/>
      <c r="D36" s="138"/>
      <c r="E36" s="138"/>
      <c r="F36" s="138"/>
      <c r="G36" s="138"/>
      <c r="H36" s="139"/>
    </row>
  </sheetData>
  <mergeCells count="27">
    <mergeCell ref="A16:H16"/>
    <mergeCell ref="A1:H2"/>
    <mergeCell ref="A3:H3"/>
    <mergeCell ref="A4:H4"/>
    <mergeCell ref="A5:H5"/>
    <mergeCell ref="A6:H6"/>
    <mergeCell ref="A7:G7"/>
    <mergeCell ref="A11:G11"/>
    <mergeCell ref="A12:H12"/>
    <mergeCell ref="A13:G13"/>
    <mergeCell ref="A14:G14"/>
    <mergeCell ref="A15:G15"/>
    <mergeCell ref="A17:G17"/>
    <mergeCell ref="A21:G21"/>
    <mergeCell ref="A23:H23"/>
    <mergeCell ref="A25:A27"/>
    <mergeCell ref="B25:F25"/>
    <mergeCell ref="G25:G27"/>
    <mergeCell ref="H25:H27"/>
    <mergeCell ref="B26:B27"/>
    <mergeCell ref="C26:F27"/>
    <mergeCell ref="A29:H29"/>
    <mergeCell ref="A30:H30"/>
    <mergeCell ref="A31:H31"/>
    <mergeCell ref="A32:H32"/>
    <mergeCell ref="F34:G35"/>
    <mergeCell ref="H34:H3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view="pageBreakPreview" topLeftCell="A115" zoomScaleNormal="100" zoomScaleSheetLayoutView="100" workbookViewId="0">
      <selection activeCell="H19" sqref="H19"/>
    </sheetView>
  </sheetViews>
  <sheetFormatPr defaultRowHeight="15" x14ac:dyDescent="0.25"/>
  <cols>
    <col min="1" max="1" width="26.42578125" style="2" customWidth="1"/>
    <col min="2" max="2" width="8.85546875" style="2"/>
    <col min="3" max="3" width="15.42578125" style="2" customWidth="1"/>
    <col min="4" max="4" width="8.85546875" style="2"/>
    <col min="5" max="5" width="11" style="2" bestFit="1" customWidth="1"/>
    <col min="6" max="6" width="8.85546875" style="2"/>
    <col min="7" max="7" width="13.140625" style="2" customWidth="1"/>
    <col min="8" max="8" width="14.28515625" style="2" customWidth="1"/>
  </cols>
  <sheetData>
    <row r="1" spans="1:8" ht="15.75" x14ac:dyDescent="0.25">
      <c r="A1" s="241" t="s">
        <v>18</v>
      </c>
      <c r="B1" s="241"/>
      <c r="C1" s="241"/>
      <c r="D1" s="241"/>
      <c r="E1" s="241"/>
      <c r="F1" s="241"/>
      <c r="G1" s="241"/>
      <c r="H1" s="241"/>
    </row>
    <row r="19" spans="1:8" ht="14.45" customHeight="1" x14ac:dyDescent="0.25">
      <c r="A19" s="1" t="s">
        <v>2</v>
      </c>
      <c r="B19" s="242" t="s">
        <v>3</v>
      </c>
      <c r="C19" s="242"/>
      <c r="D19" s="242"/>
      <c r="E19" s="242"/>
      <c r="F19" s="242"/>
      <c r="G19" s="3" t="s">
        <v>4</v>
      </c>
      <c r="H19" s="4">
        <v>2912.8</v>
      </c>
    </row>
    <row r="20" spans="1:8" ht="21" customHeight="1" x14ac:dyDescent="0.25">
      <c r="A20" s="1" t="s">
        <v>7</v>
      </c>
      <c r="B20" s="242" t="s">
        <v>8</v>
      </c>
      <c r="C20" s="242"/>
      <c r="D20" s="242"/>
      <c r="E20" s="242"/>
      <c r="F20" s="242"/>
      <c r="G20" s="3" t="s">
        <v>4</v>
      </c>
      <c r="H20" s="5">
        <v>5566.88</v>
      </c>
    </row>
    <row r="21" spans="1:8" ht="14.45" customHeight="1" x14ac:dyDescent="0.25">
      <c r="A21" s="7" t="s">
        <v>9</v>
      </c>
      <c r="B21" s="7" t="s">
        <v>0</v>
      </c>
      <c r="C21" s="8">
        <f>H19</f>
        <v>2912.8</v>
      </c>
      <c r="D21" s="9" t="s">
        <v>1</v>
      </c>
      <c r="E21" s="9">
        <v>600</v>
      </c>
      <c r="F21" s="9" t="s">
        <v>0</v>
      </c>
      <c r="G21" s="10">
        <f>C21/E21</f>
        <v>4.8546666666666667</v>
      </c>
      <c r="H21" s="11" t="s">
        <v>5</v>
      </c>
    </row>
    <row r="22" spans="1:8" x14ac:dyDescent="0.25">
      <c r="A22" s="7" t="s">
        <v>6</v>
      </c>
      <c r="B22" s="7" t="s">
        <v>0</v>
      </c>
      <c r="C22" s="8">
        <f>H20</f>
        <v>5566.88</v>
      </c>
      <c r="D22" s="9" t="s">
        <v>1</v>
      </c>
      <c r="E22" s="9">
        <f>30*E21</f>
        <v>18000</v>
      </c>
      <c r="F22" s="9" t="s">
        <v>0</v>
      </c>
      <c r="G22" s="10">
        <f>C22/E22</f>
        <v>0.30927111111111111</v>
      </c>
      <c r="H22" s="11" t="s">
        <v>5</v>
      </c>
    </row>
    <row r="23" spans="1:8" x14ac:dyDescent="0.25">
      <c r="A23" s="7"/>
      <c r="B23" s="7"/>
      <c r="C23" s="8"/>
      <c r="D23" s="9"/>
      <c r="E23" s="9"/>
      <c r="F23" s="9"/>
      <c r="G23" s="12">
        <f>SUM(G21:G22)</f>
        <v>5.163937777777778</v>
      </c>
      <c r="H23" s="13" t="s">
        <v>5</v>
      </c>
    </row>
    <row r="24" spans="1:8" x14ac:dyDescent="0.25">
      <c r="A24" s="7"/>
      <c r="B24" s="7"/>
      <c r="C24" s="8"/>
      <c r="D24" s="9"/>
      <c r="E24" s="9"/>
      <c r="F24" s="9"/>
      <c r="G24" s="10"/>
      <c r="H24" s="11"/>
    </row>
    <row r="39" spans="1:10" ht="14.45" customHeight="1" x14ac:dyDescent="0.25">
      <c r="A39" s="1" t="s">
        <v>2</v>
      </c>
      <c r="B39" s="242" t="s">
        <v>3</v>
      </c>
      <c r="C39" s="242"/>
      <c r="D39" s="242"/>
      <c r="E39" s="242"/>
      <c r="F39" s="242"/>
      <c r="G39" s="3" t="s">
        <v>4</v>
      </c>
      <c r="H39" s="4">
        <v>2912.8</v>
      </c>
    </row>
    <row r="40" spans="1:10" ht="21" customHeight="1" x14ac:dyDescent="0.25">
      <c r="A40" s="1" t="s">
        <v>7</v>
      </c>
      <c r="B40" s="242" t="s">
        <v>8</v>
      </c>
      <c r="C40" s="242"/>
      <c r="D40" s="242"/>
      <c r="E40" s="242"/>
      <c r="F40" s="242"/>
      <c r="G40" s="3" t="s">
        <v>4</v>
      </c>
      <c r="H40" s="5">
        <v>5566.88</v>
      </c>
    </row>
    <row r="41" spans="1:10" ht="14.45" customHeight="1" x14ac:dyDescent="0.25">
      <c r="A41" s="7" t="s">
        <v>9</v>
      </c>
      <c r="B41" s="7" t="s">
        <v>0</v>
      </c>
      <c r="C41" s="8">
        <f>H39</f>
        <v>2912.8</v>
      </c>
      <c r="D41" s="9" t="s">
        <v>1</v>
      </c>
      <c r="E41" s="9">
        <v>1200</v>
      </c>
      <c r="F41" s="9" t="s">
        <v>0</v>
      </c>
      <c r="G41" s="10">
        <f>C41/E41</f>
        <v>2.4273333333333333</v>
      </c>
      <c r="H41" s="11" t="s">
        <v>5</v>
      </c>
    </row>
    <row r="42" spans="1:10" x14ac:dyDescent="0.25">
      <c r="A42" s="7" t="s">
        <v>6</v>
      </c>
      <c r="B42" s="7" t="s">
        <v>0</v>
      </c>
      <c r="C42" s="8">
        <f>H40</f>
        <v>5566.88</v>
      </c>
      <c r="D42" s="9" t="s">
        <v>1</v>
      </c>
      <c r="E42" s="9">
        <f>E41*30</f>
        <v>36000</v>
      </c>
      <c r="F42" s="9" t="s">
        <v>0</v>
      </c>
      <c r="G42" s="10">
        <f>C42/E42</f>
        <v>0.15463555555555555</v>
      </c>
      <c r="H42" s="11" t="s">
        <v>5</v>
      </c>
    </row>
    <row r="43" spans="1:10" x14ac:dyDescent="0.25">
      <c r="A43" s="7"/>
      <c r="B43" s="7"/>
      <c r="C43" s="8"/>
      <c r="D43" s="9"/>
      <c r="E43" s="9"/>
      <c r="F43" s="9"/>
      <c r="G43" s="12">
        <f>SUM(G41:G42)</f>
        <v>2.581968888888889</v>
      </c>
      <c r="H43" s="13" t="s">
        <v>5</v>
      </c>
    </row>
    <row r="44" spans="1:10" x14ac:dyDescent="0.25">
      <c r="A44" s="7"/>
      <c r="B44" s="7"/>
      <c r="C44" s="8"/>
      <c r="D44" s="9"/>
      <c r="E44" s="9"/>
      <c r="F44" s="9"/>
      <c r="G44" s="10"/>
      <c r="H44" s="11"/>
    </row>
    <row r="45" spans="1:10" x14ac:dyDescent="0.25">
      <c r="A45" s="243" t="s">
        <v>216</v>
      </c>
      <c r="B45" s="243"/>
      <c r="C45" s="243"/>
      <c r="D45" s="243"/>
      <c r="E45" s="243"/>
      <c r="F45" s="243"/>
      <c r="G45" s="243"/>
      <c r="H45" s="243"/>
    </row>
    <row r="46" spans="1:10" x14ac:dyDescent="0.25">
      <c r="A46" s="7"/>
      <c r="B46" s="7"/>
      <c r="C46" s="8"/>
      <c r="D46" s="9"/>
      <c r="E46" s="9"/>
      <c r="F46" s="9"/>
      <c r="G46" s="10"/>
      <c r="H46" s="11"/>
    </row>
    <row r="47" spans="1:10" s="2" customFormat="1" ht="12" customHeight="1" x14ac:dyDescent="0.2">
      <c r="A47" s="148">
        <v>1</v>
      </c>
      <c r="B47" s="96" t="s">
        <v>138</v>
      </c>
      <c r="C47" s="97"/>
      <c r="D47" s="98"/>
      <c r="E47" s="98"/>
      <c r="F47" s="98"/>
      <c r="G47" s="98"/>
      <c r="H47" s="98"/>
      <c r="I47" s="98"/>
      <c r="J47" s="99"/>
    </row>
    <row r="48" spans="1:10" s="35" customFormat="1" ht="11.25" x14ac:dyDescent="0.2">
      <c r="A48" s="149"/>
      <c r="B48" s="149"/>
      <c r="C48" s="150"/>
      <c r="D48" s="151"/>
      <c r="E48" s="151"/>
      <c r="F48" s="151"/>
      <c r="G48" s="152"/>
      <c r="H48" s="153"/>
    </row>
    <row r="49" spans="1:10" s="35" customFormat="1" ht="11.25" x14ac:dyDescent="0.2">
      <c r="A49" s="154" t="s">
        <v>218</v>
      </c>
      <c r="B49" s="149" t="s">
        <v>0</v>
      </c>
      <c r="C49" s="157">
        <f>'PLANILHA ORÇAMENTÁRIA'!I7</f>
        <v>1773.8500000000001</v>
      </c>
      <c r="D49" s="151" t="s">
        <v>17</v>
      </c>
      <c r="E49" s="151"/>
      <c r="F49" s="151"/>
      <c r="G49" s="152"/>
      <c r="H49" s="153"/>
    </row>
    <row r="50" spans="1:10" s="35" customFormat="1" ht="11.25" x14ac:dyDescent="0.2">
      <c r="A50" s="154" t="s">
        <v>219</v>
      </c>
      <c r="B50" s="149" t="s">
        <v>0</v>
      </c>
      <c r="C50" s="157">
        <f>'PLANILHA ORÇAMENTÁRIA'!I8</f>
        <v>58484.1</v>
      </c>
      <c r="D50" s="151" t="s">
        <v>17</v>
      </c>
      <c r="E50" s="151"/>
      <c r="F50" s="151"/>
      <c r="G50" s="152"/>
      <c r="H50" s="153"/>
    </row>
    <row r="51" spans="1:10" s="35" customFormat="1" ht="11.25" x14ac:dyDescent="0.2">
      <c r="A51" s="154" t="s">
        <v>220</v>
      </c>
      <c r="B51" s="149" t="s">
        <v>0</v>
      </c>
      <c r="C51" s="157">
        <f>'PLANILHA ORÇAMENTÁRIA'!I9</f>
        <v>1.8460000000000001</v>
      </c>
      <c r="D51" s="151" t="s">
        <v>84</v>
      </c>
      <c r="E51" s="151"/>
      <c r="F51" s="151"/>
      <c r="G51" s="152"/>
      <c r="H51" s="153"/>
    </row>
    <row r="52" spans="1:10" s="35" customFormat="1" ht="11.25" x14ac:dyDescent="0.2">
      <c r="A52" s="154" t="s">
        <v>221</v>
      </c>
      <c r="B52" s="149"/>
      <c r="C52" s="150"/>
      <c r="D52" s="151"/>
      <c r="E52" s="151"/>
      <c r="F52" s="151"/>
      <c r="G52" s="152"/>
      <c r="H52" s="153"/>
    </row>
    <row r="53" spans="1:10" s="35" customFormat="1" ht="11.25" x14ac:dyDescent="0.2">
      <c r="A53" s="173" t="s">
        <v>3</v>
      </c>
      <c r="B53" s="173"/>
      <c r="C53" s="173"/>
      <c r="D53" s="151" t="s">
        <v>222</v>
      </c>
      <c r="E53" s="155">
        <f>'PLANILHA ORÇAMENTÁRIA'!I10</f>
        <v>50</v>
      </c>
      <c r="F53" s="151"/>
      <c r="G53" s="152"/>
      <c r="H53" s="153"/>
    </row>
    <row r="54" spans="1:10" s="35" customFormat="1" ht="21" customHeight="1" x14ac:dyDescent="0.2">
      <c r="A54" s="172" t="s">
        <v>215</v>
      </c>
      <c r="B54" s="172"/>
      <c r="C54" s="172"/>
      <c r="D54" s="93" t="s">
        <v>222</v>
      </c>
      <c r="E54" s="156">
        <f>'PLANILHA ORÇAMENTÁRIA'!I11</f>
        <v>5</v>
      </c>
      <c r="F54" s="151"/>
      <c r="G54" s="152"/>
      <c r="H54" s="153"/>
    </row>
    <row r="55" spans="1:10" x14ac:dyDescent="0.25">
      <c r="A55" s="7"/>
      <c r="B55" s="7"/>
      <c r="C55" s="8"/>
      <c r="D55" s="9"/>
      <c r="E55" s="9"/>
      <c r="F55" s="9"/>
      <c r="G55" s="10"/>
      <c r="H55" s="11"/>
    </row>
    <row r="56" spans="1:10" s="2" customFormat="1" ht="12" customHeight="1" x14ac:dyDescent="0.2">
      <c r="A56" s="148">
        <v>2</v>
      </c>
      <c r="B56" s="96" t="s">
        <v>139</v>
      </c>
      <c r="C56" s="97"/>
      <c r="D56" s="98"/>
      <c r="E56" s="98"/>
      <c r="F56" s="98"/>
      <c r="G56" s="98"/>
      <c r="H56" s="98"/>
      <c r="I56" s="98"/>
      <c r="J56" s="99"/>
    </row>
    <row r="57" spans="1:10" s="35" customFormat="1" ht="11.25" x14ac:dyDescent="0.2">
      <c r="A57" s="154" t="s">
        <v>218</v>
      </c>
      <c r="B57" s="149" t="s">
        <v>0</v>
      </c>
      <c r="C57" s="157">
        <f>'PLANILHA ORÇAMENTÁRIA'!I14</f>
        <v>207.11</v>
      </c>
      <c r="D57" s="151" t="s">
        <v>17</v>
      </c>
      <c r="E57" s="151"/>
      <c r="F57" s="151"/>
      <c r="G57" s="152"/>
      <c r="H57" s="153"/>
    </row>
    <row r="58" spans="1:10" s="35" customFormat="1" ht="11.25" x14ac:dyDescent="0.2">
      <c r="A58" s="154" t="s">
        <v>219</v>
      </c>
      <c r="B58" s="149" t="s">
        <v>0</v>
      </c>
      <c r="C58" s="157">
        <v>0</v>
      </c>
      <c r="D58" s="151" t="s">
        <v>17</v>
      </c>
      <c r="E58" s="151"/>
      <c r="F58" s="151"/>
      <c r="G58" s="152"/>
      <c r="H58" s="153"/>
    </row>
    <row r="59" spans="1:10" s="35" customFormat="1" ht="11.25" x14ac:dyDescent="0.2">
      <c r="A59" s="154" t="s">
        <v>220</v>
      </c>
      <c r="B59" s="149" t="s">
        <v>0</v>
      </c>
      <c r="C59" s="157">
        <v>0</v>
      </c>
      <c r="D59" s="151" t="s">
        <v>84</v>
      </c>
      <c r="E59" s="151"/>
      <c r="F59" s="151"/>
      <c r="G59" s="152"/>
      <c r="H59" s="153"/>
    </row>
    <row r="60" spans="1:10" s="35" customFormat="1" ht="11.25" x14ac:dyDescent="0.2">
      <c r="A60" s="154" t="s">
        <v>221</v>
      </c>
      <c r="B60" s="149"/>
      <c r="C60" s="150"/>
      <c r="D60" s="151"/>
      <c r="E60" s="151"/>
      <c r="F60" s="151"/>
      <c r="G60" s="152"/>
      <c r="H60" s="153"/>
    </row>
    <row r="61" spans="1:10" s="35" customFormat="1" ht="11.25" x14ac:dyDescent="0.2">
      <c r="A61" s="180" t="s">
        <v>80</v>
      </c>
      <c r="B61" s="181"/>
      <c r="C61" s="182"/>
      <c r="D61" s="151" t="s">
        <v>222</v>
      </c>
      <c r="E61" s="155">
        <f>'PLANILHA ORÇAMENTÁRIA'!I15</f>
        <v>6</v>
      </c>
      <c r="F61" s="151"/>
      <c r="G61" s="152"/>
      <c r="H61" s="153"/>
    </row>
    <row r="62" spans="1:10" s="35" customFormat="1" ht="21" customHeight="1" x14ac:dyDescent="0.2">
      <c r="A62" s="180" t="s">
        <v>82</v>
      </c>
      <c r="B62" s="181"/>
      <c r="C62" s="182"/>
      <c r="D62" s="93" t="s">
        <v>222</v>
      </c>
      <c r="E62" s="156">
        <f>'PLANILHA ORÇAMENTÁRIA'!I16</f>
        <v>6</v>
      </c>
      <c r="F62" s="151"/>
      <c r="G62" s="152"/>
      <c r="H62" s="153"/>
    </row>
    <row r="63" spans="1:10" x14ac:dyDescent="0.25">
      <c r="A63" s="7"/>
      <c r="B63" s="7"/>
      <c r="C63" s="8"/>
      <c r="D63" s="9"/>
      <c r="E63" s="9"/>
      <c r="F63" s="9"/>
      <c r="G63" s="10"/>
      <c r="H63" s="11"/>
    </row>
    <row r="64" spans="1:10" s="2" customFormat="1" ht="12" customHeight="1" x14ac:dyDescent="0.2">
      <c r="A64" s="148">
        <v>3</v>
      </c>
      <c r="B64" s="96" t="s">
        <v>156</v>
      </c>
      <c r="C64" s="97"/>
      <c r="D64" s="98"/>
      <c r="E64" s="98"/>
      <c r="F64" s="98"/>
      <c r="G64" s="98"/>
      <c r="H64" s="98"/>
      <c r="I64" s="98"/>
      <c r="J64" s="99"/>
    </row>
    <row r="65" spans="1:10" s="35" customFormat="1" ht="11.25" x14ac:dyDescent="0.2">
      <c r="A65" s="154" t="s">
        <v>218</v>
      </c>
      <c r="B65" s="149" t="s">
        <v>0</v>
      </c>
      <c r="C65" s="157">
        <f>'PLANILHA ORÇAMENTÁRIA'!I19</f>
        <v>117.95</v>
      </c>
      <c r="D65" s="151" t="s">
        <v>17</v>
      </c>
      <c r="E65" s="151"/>
      <c r="F65" s="151"/>
      <c r="G65" s="152"/>
      <c r="H65" s="153"/>
    </row>
    <row r="66" spans="1:10" s="35" customFormat="1" ht="11.25" x14ac:dyDescent="0.2">
      <c r="A66" s="154" t="s">
        <v>219</v>
      </c>
      <c r="B66" s="149" t="s">
        <v>0</v>
      </c>
      <c r="C66" s="157">
        <v>0</v>
      </c>
      <c r="D66" s="151" t="s">
        <v>17</v>
      </c>
      <c r="E66" s="151"/>
      <c r="F66" s="151"/>
      <c r="G66" s="152"/>
      <c r="H66" s="153"/>
    </row>
    <row r="67" spans="1:10" s="35" customFormat="1" ht="11.25" x14ac:dyDescent="0.2">
      <c r="A67" s="154" t="s">
        <v>220</v>
      </c>
      <c r="B67" s="149" t="s">
        <v>0</v>
      </c>
      <c r="C67" s="157">
        <v>0</v>
      </c>
      <c r="D67" s="151" t="s">
        <v>84</v>
      </c>
      <c r="E67" s="151"/>
      <c r="F67" s="151"/>
      <c r="G67" s="152"/>
      <c r="H67" s="153"/>
    </row>
    <row r="68" spans="1:10" x14ac:dyDescent="0.25">
      <c r="A68" s="7"/>
      <c r="B68" s="7"/>
      <c r="C68" s="8"/>
      <c r="D68" s="9"/>
      <c r="E68" s="9"/>
      <c r="F68" s="9"/>
      <c r="G68" s="10"/>
      <c r="H68" s="11"/>
    </row>
    <row r="69" spans="1:10" s="2" customFormat="1" ht="12" customHeight="1" x14ac:dyDescent="0.2">
      <c r="A69" s="148">
        <v>4</v>
      </c>
      <c r="B69" s="96" t="s">
        <v>140</v>
      </c>
      <c r="C69" s="97"/>
      <c r="D69" s="98"/>
      <c r="E69" s="98"/>
      <c r="F69" s="98"/>
      <c r="G69" s="98"/>
      <c r="H69" s="98"/>
      <c r="I69" s="98"/>
      <c r="J69" s="99"/>
    </row>
    <row r="70" spans="1:10" s="35" customFormat="1" ht="11.25" x14ac:dyDescent="0.2">
      <c r="A70" s="154" t="s">
        <v>218</v>
      </c>
      <c r="B70" s="149" t="s">
        <v>0</v>
      </c>
      <c r="C70" s="157">
        <f>'PLANILHA ORÇAMENTÁRIA'!I22</f>
        <v>944.05</v>
      </c>
      <c r="D70" s="151" t="s">
        <v>17</v>
      </c>
      <c r="E70" s="151"/>
      <c r="F70" s="151"/>
      <c r="G70" s="152"/>
      <c r="H70" s="153"/>
    </row>
    <row r="71" spans="1:10" s="35" customFormat="1" ht="11.25" x14ac:dyDescent="0.2">
      <c r="A71" s="154" t="s">
        <v>219</v>
      </c>
      <c r="B71" s="149" t="s">
        <v>0</v>
      </c>
      <c r="C71" s="157">
        <f>'PLANILHA ORÇAMENTÁRIA'!I23</f>
        <v>1401.3999999999999</v>
      </c>
      <c r="D71" s="151" t="s">
        <v>17</v>
      </c>
      <c r="E71" s="151"/>
      <c r="F71" s="151"/>
      <c r="G71" s="152"/>
      <c r="H71" s="153"/>
    </row>
    <row r="72" spans="1:10" s="35" customFormat="1" ht="11.25" x14ac:dyDescent="0.2">
      <c r="A72" s="154" t="s">
        <v>220</v>
      </c>
      <c r="B72" s="149" t="s">
        <v>0</v>
      </c>
      <c r="C72" s="157">
        <v>0</v>
      </c>
      <c r="D72" s="151" t="s">
        <v>84</v>
      </c>
      <c r="E72" s="151"/>
      <c r="F72" s="151"/>
      <c r="G72" s="152"/>
      <c r="H72" s="153"/>
    </row>
    <row r="73" spans="1:10" x14ac:dyDescent="0.25">
      <c r="A73" s="7"/>
      <c r="B73" s="7"/>
      <c r="C73" s="8"/>
      <c r="D73" s="9"/>
      <c r="E73" s="9"/>
      <c r="F73" s="9"/>
      <c r="G73" s="10"/>
      <c r="H73" s="11"/>
    </row>
    <row r="74" spans="1:10" s="2" customFormat="1" ht="12" customHeight="1" x14ac:dyDescent="0.2">
      <c r="A74" s="148">
        <v>5</v>
      </c>
      <c r="B74" s="96" t="s">
        <v>217</v>
      </c>
      <c r="C74" s="97"/>
      <c r="D74" s="98"/>
      <c r="E74" s="98"/>
      <c r="F74" s="98"/>
      <c r="G74" s="98"/>
      <c r="H74" s="98"/>
      <c r="I74" s="98"/>
      <c r="J74" s="99"/>
    </row>
    <row r="75" spans="1:10" s="35" customFormat="1" ht="11.25" x14ac:dyDescent="0.2">
      <c r="A75" s="154" t="s">
        <v>218</v>
      </c>
      <c r="B75" s="149" t="s">
        <v>0</v>
      </c>
      <c r="C75" s="157">
        <f>'PLANILHA ORÇAMENTÁRIA'!I26</f>
        <v>1670.03</v>
      </c>
      <c r="D75" s="151" t="s">
        <v>17</v>
      </c>
      <c r="E75" s="151"/>
      <c r="F75" s="151"/>
      <c r="G75" s="152"/>
      <c r="H75" s="153"/>
    </row>
    <row r="76" spans="1:10" s="35" customFormat="1" ht="11.25" x14ac:dyDescent="0.2">
      <c r="A76" s="154" t="s">
        <v>219</v>
      </c>
      <c r="B76" s="149" t="s">
        <v>0</v>
      </c>
      <c r="C76" s="157">
        <f>'PLANILHA ORÇAMENTÁRIA'!I27</f>
        <v>2521.0700000000002</v>
      </c>
      <c r="D76" s="151" t="s">
        <v>17</v>
      </c>
      <c r="E76" s="151"/>
      <c r="F76" s="151"/>
      <c r="G76" s="152"/>
      <c r="H76" s="153"/>
    </row>
    <row r="77" spans="1:10" s="35" customFormat="1" ht="11.25" x14ac:dyDescent="0.2">
      <c r="A77" s="154" t="s">
        <v>220</v>
      </c>
      <c r="B77" s="149" t="s">
        <v>0</v>
      </c>
      <c r="C77" s="157">
        <v>0</v>
      </c>
      <c r="D77" s="151" t="s">
        <v>84</v>
      </c>
      <c r="E77" s="151"/>
      <c r="F77" s="151"/>
      <c r="G77" s="152"/>
      <c r="H77" s="153"/>
    </row>
    <row r="78" spans="1:10" x14ac:dyDescent="0.25">
      <c r="A78" s="7"/>
      <c r="B78" s="7"/>
      <c r="C78" s="8"/>
      <c r="D78" s="9"/>
      <c r="E78" s="9"/>
      <c r="F78" s="9"/>
      <c r="G78" s="10"/>
      <c r="H78" s="11"/>
    </row>
    <row r="79" spans="1:10" s="2" customFormat="1" ht="12" customHeight="1" x14ac:dyDescent="0.2">
      <c r="A79" s="148">
        <v>6</v>
      </c>
      <c r="B79" s="96" t="s">
        <v>159</v>
      </c>
      <c r="C79" s="97"/>
      <c r="D79" s="98"/>
      <c r="E79" s="98"/>
      <c r="F79" s="98"/>
      <c r="G79" s="98"/>
      <c r="H79" s="98"/>
      <c r="I79" s="98"/>
      <c r="J79" s="99"/>
    </row>
    <row r="80" spans="1:10" s="35" customFormat="1" ht="11.25" x14ac:dyDescent="0.2">
      <c r="A80" s="154" t="s">
        <v>218</v>
      </c>
      <c r="B80" s="149" t="s">
        <v>0</v>
      </c>
      <c r="C80" s="157">
        <f>'PLANILHA ORÇAMENTÁRIA'!I30</f>
        <v>7560.25</v>
      </c>
      <c r="D80" s="151" t="s">
        <v>17</v>
      </c>
      <c r="E80" s="151"/>
      <c r="F80" s="151"/>
      <c r="G80" s="152"/>
      <c r="H80" s="153"/>
    </row>
    <row r="81" spans="1:8" s="35" customFormat="1" ht="11.25" x14ac:dyDescent="0.2">
      <c r="A81" s="154" t="s">
        <v>219</v>
      </c>
      <c r="B81" s="149" t="s">
        <v>0</v>
      </c>
      <c r="C81" s="157">
        <f>'PLANILHA ORÇAMENTÁRIA'!I31</f>
        <v>11065.12</v>
      </c>
      <c r="D81" s="151" t="s">
        <v>17</v>
      </c>
      <c r="E81" s="151"/>
      <c r="F81" s="151"/>
      <c r="G81" s="152"/>
      <c r="H81" s="153"/>
    </row>
    <row r="82" spans="1:8" s="35" customFormat="1" ht="11.25" x14ac:dyDescent="0.2">
      <c r="A82" s="154" t="s">
        <v>220</v>
      </c>
      <c r="B82" s="149" t="s">
        <v>0</v>
      </c>
      <c r="C82" s="158">
        <f>'PLANILHA ORÇAMENTÁRIA'!I32</f>
        <v>0.16800000000000001</v>
      </c>
      <c r="D82" s="151" t="s">
        <v>84</v>
      </c>
      <c r="E82" s="151"/>
      <c r="F82" s="151"/>
      <c r="G82" s="152"/>
      <c r="H82" s="153"/>
    </row>
    <row r="83" spans="1:8" s="35" customFormat="1" ht="11.25" x14ac:dyDescent="0.2">
      <c r="A83" s="154" t="s">
        <v>221</v>
      </c>
      <c r="B83" s="149"/>
      <c r="C83" s="150"/>
      <c r="D83" s="151"/>
      <c r="E83" s="151"/>
      <c r="F83" s="151"/>
      <c r="G83" s="152"/>
      <c r="H83" s="153"/>
    </row>
    <row r="84" spans="1:8" s="35" customFormat="1" ht="11.25" x14ac:dyDescent="0.2">
      <c r="A84" s="173" t="s">
        <v>83</v>
      </c>
      <c r="B84" s="173"/>
      <c r="C84" s="173"/>
      <c r="D84" s="151" t="s">
        <v>222</v>
      </c>
      <c r="E84" s="155">
        <f>'PLANILHA ORÇAMENTÁRIA'!I33</f>
        <v>20</v>
      </c>
      <c r="F84" s="151"/>
      <c r="G84" s="152"/>
      <c r="H84" s="153"/>
    </row>
    <row r="85" spans="1:8" s="35" customFormat="1" ht="21" customHeight="1" x14ac:dyDescent="0.2">
      <c r="A85" s="177" t="s">
        <v>172</v>
      </c>
      <c r="B85" s="178"/>
      <c r="C85" s="179"/>
      <c r="D85" s="93" t="s">
        <v>173</v>
      </c>
      <c r="E85" s="156">
        <f>'PLANILHA ORÇAMENTÁRIA'!I34</f>
        <v>2944</v>
      </c>
      <c r="F85" s="151"/>
      <c r="G85" s="152"/>
      <c r="H85" s="153"/>
    </row>
    <row r="86" spans="1:8" x14ac:dyDescent="0.25">
      <c r="A86" s="173" t="s">
        <v>74</v>
      </c>
      <c r="B86" s="173"/>
      <c r="C86" s="173"/>
      <c r="D86" s="93" t="s">
        <v>222</v>
      </c>
      <c r="E86" s="155">
        <f>'PLANILHA ORÇAMENTÁRIA'!I35</f>
        <v>20</v>
      </c>
      <c r="F86" s="9"/>
      <c r="G86" s="10"/>
      <c r="H86" s="11"/>
    </row>
    <row r="87" spans="1:8" x14ac:dyDescent="0.25">
      <c r="A87" s="180" t="s">
        <v>75</v>
      </c>
      <c r="B87" s="181"/>
      <c r="C87" s="182"/>
      <c r="D87" s="93" t="s">
        <v>222</v>
      </c>
      <c r="E87" s="155">
        <f>'PLANILHA ORÇAMENTÁRIA'!I36</f>
        <v>12</v>
      </c>
      <c r="F87" s="9"/>
      <c r="G87" s="10"/>
      <c r="H87" s="11"/>
    </row>
    <row r="88" spans="1:8" x14ac:dyDescent="0.25">
      <c r="A88" s="7"/>
      <c r="B88" s="7"/>
      <c r="C88" s="8"/>
      <c r="D88" s="9"/>
      <c r="E88" s="9"/>
      <c r="F88" s="9"/>
      <c r="G88" s="10"/>
      <c r="H88" s="11"/>
    </row>
    <row r="89" spans="1:8" x14ac:dyDescent="0.25">
      <c r="A89" s="240" t="s">
        <v>223</v>
      </c>
      <c r="B89" s="240"/>
      <c r="C89" s="240"/>
      <c r="D89" s="240"/>
      <c r="E89" s="240"/>
      <c r="F89" s="240"/>
      <c r="G89" s="240"/>
      <c r="H89" s="240"/>
    </row>
    <row r="90" spans="1:8" x14ac:dyDescent="0.25">
      <c r="A90" s="149"/>
      <c r="B90" s="149"/>
      <c r="C90" s="149"/>
      <c r="D90" s="149"/>
      <c r="E90" s="149"/>
      <c r="F90" s="149"/>
      <c r="G90" s="149"/>
      <c r="H90" s="149"/>
    </row>
    <row r="91" spans="1:8" x14ac:dyDescent="0.25">
      <c r="A91" s="149">
        <v>22</v>
      </c>
      <c r="B91" s="151" t="s">
        <v>175</v>
      </c>
      <c r="C91" s="151" t="s">
        <v>176</v>
      </c>
      <c r="D91" s="151">
        <v>8</v>
      </c>
      <c r="E91" s="151"/>
      <c r="F91" s="151" t="s">
        <v>177</v>
      </c>
      <c r="G91" s="149" t="s">
        <v>0</v>
      </c>
      <c r="H91" s="149">
        <f>A91*D91</f>
        <v>176</v>
      </c>
    </row>
    <row r="92" spans="1:8" x14ac:dyDescent="0.25">
      <c r="A92" s="149">
        <v>8</v>
      </c>
      <c r="B92" s="151" t="s">
        <v>175</v>
      </c>
      <c r="C92" s="151" t="s">
        <v>176</v>
      </c>
      <c r="D92" s="151">
        <v>24</v>
      </c>
      <c r="E92" s="151"/>
      <c r="F92" s="151" t="s">
        <v>177</v>
      </c>
      <c r="G92" s="149" t="s">
        <v>0</v>
      </c>
      <c r="H92" s="149">
        <f>A92*D92</f>
        <v>192</v>
      </c>
    </row>
    <row r="93" spans="1:8" x14ac:dyDescent="0.25">
      <c r="A93" s="149"/>
      <c r="B93" s="149"/>
      <c r="C93" s="149"/>
      <c r="D93" s="149"/>
      <c r="E93" s="149"/>
      <c r="F93" s="149"/>
      <c r="G93" s="149"/>
      <c r="H93" s="149">
        <f>SUM(H91:H92)</f>
        <v>368</v>
      </c>
    </row>
    <row r="94" spans="1:8" x14ac:dyDescent="0.25">
      <c r="A94" s="149"/>
      <c r="B94" s="149"/>
      <c r="C94" s="149"/>
      <c r="D94" s="149"/>
      <c r="E94" s="149"/>
      <c r="F94" s="149"/>
      <c r="G94" s="149"/>
      <c r="H94" s="149"/>
    </row>
    <row r="95" spans="1:8" x14ac:dyDescent="0.25">
      <c r="A95" s="149"/>
      <c r="B95" s="149">
        <v>368</v>
      </c>
      <c r="C95" s="149" t="s">
        <v>180</v>
      </c>
      <c r="D95" s="149" t="s">
        <v>181</v>
      </c>
      <c r="E95" s="149">
        <v>8</v>
      </c>
      <c r="F95" s="149" t="s">
        <v>182</v>
      </c>
      <c r="G95" s="149"/>
      <c r="H95" s="149"/>
    </row>
    <row r="96" spans="1:8" x14ac:dyDescent="0.25">
      <c r="A96" s="149"/>
      <c r="B96" s="149"/>
      <c r="C96" s="149" t="s">
        <v>0</v>
      </c>
      <c r="D96" s="149">
        <f>B95*E95</f>
        <v>2944</v>
      </c>
      <c r="E96" s="149" t="s">
        <v>180</v>
      </c>
      <c r="F96" s="149"/>
      <c r="G96" s="149"/>
      <c r="H96" s="149"/>
    </row>
    <row r="97" spans="1:8" x14ac:dyDescent="0.25">
      <c r="A97" s="149" t="s">
        <v>179</v>
      </c>
      <c r="B97" s="149"/>
      <c r="C97" s="149"/>
      <c r="D97" s="149"/>
      <c r="E97" s="149"/>
      <c r="F97" s="149"/>
      <c r="G97" s="149"/>
      <c r="H97" s="149"/>
    </row>
    <row r="98" spans="1:8" x14ac:dyDescent="0.25">
      <c r="A98" s="149" t="s">
        <v>178</v>
      </c>
      <c r="B98" s="149"/>
      <c r="C98" s="149"/>
      <c r="D98" s="149"/>
      <c r="E98" s="149"/>
      <c r="F98" s="149"/>
      <c r="G98" s="149"/>
      <c r="H98" s="149"/>
    </row>
    <row r="99" spans="1:8" x14ac:dyDescent="0.25">
      <c r="A99" s="149"/>
      <c r="B99" s="149"/>
      <c r="C99" s="149"/>
      <c r="D99" s="149"/>
      <c r="E99" s="149"/>
      <c r="F99" s="149"/>
      <c r="G99" s="149"/>
      <c r="H99" s="149"/>
    </row>
    <row r="100" spans="1:8" x14ac:dyDescent="0.25">
      <c r="A100" s="149"/>
      <c r="B100" s="149"/>
      <c r="C100" s="149"/>
      <c r="D100" s="149"/>
      <c r="E100" s="149"/>
      <c r="F100" s="149"/>
      <c r="G100" s="149"/>
      <c r="H100" s="149"/>
    </row>
    <row r="101" spans="1:8" x14ac:dyDescent="0.25">
      <c r="A101" s="149"/>
      <c r="B101" s="149"/>
      <c r="C101" s="149"/>
      <c r="D101" s="149"/>
      <c r="E101" s="149"/>
      <c r="F101" s="149"/>
      <c r="G101" s="149"/>
      <c r="H101" s="149"/>
    </row>
    <row r="102" spans="1:8" x14ac:dyDescent="0.25">
      <c r="A102" s="149"/>
      <c r="B102" s="149"/>
      <c r="C102" s="149"/>
      <c r="D102" s="149"/>
      <c r="E102" s="149"/>
      <c r="F102" s="149"/>
      <c r="G102" s="149"/>
      <c r="H102" s="149"/>
    </row>
    <row r="103" spans="1:8" x14ac:dyDescent="0.25">
      <c r="A103" s="149"/>
      <c r="B103" s="149"/>
      <c r="C103" s="149"/>
      <c r="D103" s="149"/>
      <c r="E103" s="149"/>
      <c r="F103" s="149"/>
      <c r="G103" s="149"/>
      <c r="H103" s="149"/>
    </row>
  </sheetData>
  <mergeCells count="15">
    <mergeCell ref="A85:C85"/>
    <mergeCell ref="A86:C86"/>
    <mergeCell ref="A87:C87"/>
    <mergeCell ref="A89:H89"/>
    <mergeCell ref="A1:H1"/>
    <mergeCell ref="B19:F19"/>
    <mergeCell ref="B20:F20"/>
    <mergeCell ref="B39:F39"/>
    <mergeCell ref="B40:F40"/>
    <mergeCell ref="A45:H45"/>
    <mergeCell ref="A53:C53"/>
    <mergeCell ref="A54:C54"/>
    <mergeCell ref="A61:C61"/>
    <mergeCell ref="A62:C62"/>
    <mergeCell ref="A84:C84"/>
  </mergeCells>
  <phoneticPr fontId="5" type="noConversion"/>
  <pageMargins left="0.511811024" right="0.511811024" top="0.78740157499999996" bottom="0.78740157499999996" header="0.31496062000000002" footer="0.31496062000000002"/>
  <pageSetup paperSize="9" scale="83" orientation="portrait" r:id="rId1"/>
  <rowBreaks count="1" manualBreakCount="1">
    <brk id="62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view="pageBreakPreview" zoomScale="90" zoomScaleNormal="100" zoomScaleSheetLayoutView="90" workbookViewId="0">
      <selection activeCell="G8" sqref="G8"/>
    </sheetView>
  </sheetViews>
  <sheetFormatPr defaultRowHeight="15.75" x14ac:dyDescent="0.25"/>
  <cols>
    <col min="1" max="1" width="85.28515625" style="20" customWidth="1"/>
    <col min="2" max="2" width="43.140625" style="21" bestFit="1" customWidth="1"/>
    <col min="3" max="3" width="21.7109375" style="21" bestFit="1" customWidth="1"/>
    <col min="4" max="4" width="16.42578125" style="25" customWidth="1"/>
    <col min="5" max="5" width="17.42578125" style="25" customWidth="1"/>
    <col min="6" max="6" width="17.42578125" style="15" customWidth="1"/>
    <col min="7" max="8" width="9.140625" style="14"/>
  </cols>
  <sheetData>
    <row r="1" spans="1:6" x14ac:dyDescent="0.25">
      <c r="D1" s="244" t="s">
        <v>64</v>
      </c>
      <c r="E1" s="244"/>
      <c r="F1" s="19"/>
    </row>
    <row r="2" spans="1:6" s="14" customFormat="1" x14ac:dyDescent="0.25">
      <c r="A2" s="22" t="s">
        <v>20</v>
      </c>
      <c r="B2" s="23" t="s">
        <v>21</v>
      </c>
      <c r="C2" s="23" t="s">
        <v>22</v>
      </c>
      <c r="D2" s="24" t="s">
        <v>23</v>
      </c>
      <c r="E2" s="24" t="s">
        <v>24</v>
      </c>
      <c r="F2" s="16"/>
    </row>
    <row r="3" spans="1:6" s="14" customFormat="1" x14ac:dyDescent="0.25">
      <c r="A3" s="105" t="s">
        <v>152</v>
      </c>
      <c r="B3" s="103"/>
      <c r="C3" s="103"/>
      <c r="D3" s="104"/>
      <c r="E3" s="104"/>
      <c r="F3" s="16"/>
    </row>
    <row r="4" spans="1:6" s="110" customFormat="1" x14ac:dyDescent="0.25">
      <c r="A4" s="106" t="s">
        <v>25</v>
      </c>
      <c r="B4" s="107" t="s">
        <v>26</v>
      </c>
      <c r="C4" s="107" t="s">
        <v>27</v>
      </c>
      <c r="D4" s="108">
        <v>1399.19</v>
      </c>
      <c r="E4" s="108">
        <f>56791.54-1399.19</f>
        <v>55392.35</v>
      </c>
      <c r="F4" s="109"/>
    </row>
    <row r="5" spans="1:6" s="110" customFormat="1" x14ac:dyDescent="0.25">
      <c r="A5" s="106" t="s">
        <v>61</v>
      </c>
      <c r="B5" s="107" t="s">
        <v>62</v>
      </c>
      <c r="C5" s="107" t="s">
        <v>32</v>
      </c>
      <c r="D5" s="108">
        <v>310.44</v>
      </c>
      <c r="E5" s="108">
        <v>2185.65</v>
      </c>
      <c r="F5" s="109"/>
    </row>
    <row r="6" spans="1:6" s="110" customFormat="1" x14ac:dyDescent="0.25">
      <c r="A6" s="106" t="s">
        <v>66</v>
      </c>
      <c r="B6" s="107" t="s">
        <v>67</v>
      </c>
      <c r="C6" s="107" t="s">
        <v>38</v>
      </c>
      <c r="D6" s="108">
        <v>64.22</v>
      </c>
      <c r="E6" s="108">
        <v>906.1</v>
      </c>
      <c r="F6" s="109"/>
    </row>
    <row r="7" spans="1:6" s="14" customFormat="1" x14ac:dyDescent="0.25">
      <c r="A7" s="105" t="s">
        <v>28</v>
      </c>
      <c r="B7" s="103"/>
      <c r="C7" s="103"/>
      <c r="D7" s="104"/>
      <c r="E7" s="104"/>
      <c r="F7" s="16"/>
    </row>
    <row r="8" spans="1:6" s="110" customFormat="1" x14ac:dyDescent="0.25">
      <c r="A8" s="106" t="s">
        <v>28</v>
      </c>
      <c r="B8" s="107" t="s">
        <v>26</v>
      </c>
      <c r="C8" s="107" t="s">
        <v>27</v>
      </c>
      <c r="D8" s="108">
        <v>207.11</v>
      </c>
      <c r="E8" s="108"/>
      <c r="F8" s="109"/>
    </row>
    <row r="9" spans="1:6" s="14" customFormat="1" x14ac:dyDescent="0.25">
      <c r="A9" s="105" t="s">
        <v>29</v>
      </c>
      <c r="B9" s="103"/>
      <c r="C9" s="103"/>
      <c r="D9" s="104"/>
      <c r="E9" s="104"/>
      <c r="F9" s="16"/>
    </row>
    <row r="10" spans="1:6" s="110" customFormat="1" x14ac:dyDescent="0.25">
      <c r="A10" s="106" t="s">
        <v>29</v>
      </c>
      <c r="B10" s="107" t="s">
        <v>26</v>
      </c>
      <c r="C10" s="107" t="s">
        <v>27</v>
      </c>
      <c r="D10" s="108">
        <v>117.95</v>
      </c>
      <c r="E10" s="108"/>
      <c r="F10" s="109"/>
    </row>
    <row r="11" spans="1:6" s="14" customFormat="1" x14ac:dyDescent="0.25">
      <c r="A11" s="105" t="s">
        <v>153</v>
      </c>
      <c r="B11" s="103"/>
      <c r="C11" s="103"/>
      <c r="D11" s="104"/>
      <c r="E11" s="104"/>
      <c r="F11" s="16"/>
    </row>
    <row r="12" spans="1:6" s="110" customFormat="1" x14ac:dyDescent="0.25">
      <c r="A12" s="106" t="s">
        <v>30</v>
      </c>
      <c r="B12" s="107" t="s">
        <v>31</v>
      </c>
      <c r="C12" s="107" t="s">
        <v>32</v>
      </c>
      <c r="D12" s="108">
        <v>304.01</v>
      </c>
      <c r="E12" s="108">
        <v>292.56</v>
      </c>
      <c r="F12" s="109"/>
    </row>
    <row r="13" spans="1:6" s="110" customFormat="1" x14ac:dyDescent="0.25">
      <c r="A13" s="106" t="s">
        <v>33</v>
      </c>
      <c r="B13" s="107" t="s">
        <v>34</v>
      </c>
      <c r="C13" s="107" t="s">
        <v>35</v>
      </c>
      <c r="D13" s="108">
        <v>80.66</v>
      </c>
      <c r="E13" s="108">
        <v>389.51</v>
      </c>
      <c r="F13" s="109"/>
    </row>
    <row r="14" spans="1:6" s="110" customFormat="1" x14ac:dyDescent="0.25">
      <c r="A14" s="106" t="s">
        <v>36</v>
      </c>
      <c r="B14" s="107" t="s">
        <v>37</v>
      </c>
      <c r="C14" s="107" t="s">
        <v>38</v>
      </c>
      <c r="D14" s="108">
        <v>162.66999999999999</v>
      </c>
      <c r="E14" s="108">
        <v>162.66999999999999</v>
      </c>
      <c r="F14" s="109"/>
    </row>
    <row r="15" spans="1:6" s="110" customFormat="1" x14ac:dyDescent="0.25">
      <c r="A15" s="106" t="s">
        <v>39</v>
      </c>
      <c r="B15" s="107" t="s">
        <v>40</v>
      </c>
      <c r="C15" s="107" t="s">
        <v>41</v>
      </c>
      <c r="D15" s="108">
        <v>117.59</v>
      </c>
      <c r="E15" s="108">
        <v>131.97</v>
      </c>
      <c r="F15" s="109"/>
    </row>
    <row r="16" spans="1:6" s="110" customFormat="1" x14ac:dyDescent="0.25">
      <c r="A16" s="106" t="s">
        <v>65</v>
      </c>
      <c r="B16" s="107"/>
      <c r="C16" s="107"/>
      <c r="D16" s="108">
        <v>279.12</v>
      </c>
      <c r="E16" s="108">
        <v>424.69</v>
      </c>
      <c r="F16" s="109"/>
    </row>
    <row r="17" spans="1:6" s="14" customFormat="1" x14ac:dyDescent="0.25">
      <c r="A17" s="105" t="s">
        <v>154</v>
      </c>
      <c r="B17" s="103"/>
      <c r="C17" s="103"/>
      <c r="D17" s="104"/>
      <c r="E17" s="104"/>
      <c r="F17" s="16"/>
    </row>
    <row r="18" spans="1:6" s="110" customFormat="1" x14ac:dyDescent="0.25">
      <c r="A18" s="106" t="s">
        <v>42</v>
      </c>
      <c r="B18" s="107" t="s">
        <v>37</v>
      </c>
      <c r="C18" s="107" t="s">
        <v>38</v>
      </c>
      <c r="D18" s="108">
        <v>362</v>
      </c>
      <c r="E18" s="108">
        <v>638</v>
      </c>
      <c r="F18" s="109"/>
    </row>
    <row r="19" spans="1:6" s="110" customFormat="1" x14ac:dyDescent="0.25">
      <c r="A19" s="106" t="s">
        <v>43</v>
      </c>
      <c r="B19" s="107" t="s">
        <v>40</v>
      </c>
      <c r="C19" s="107" t="s">
        <v>41</v>
      </c>
      <c r="D19" s="108">
        <v>176</v>
      </c>
      <c r="E19" s="108">
        <v>124</v>
      </c>
      <c r="F19" s="109"/>
    </row>
    <row r="20" spans="1:6" s="110" customFormat="1" x14ac:dyDescent="0.25">
      <c r="A20" s="106" t="s">
        <v>44</v>
      </c>
      <c r="B20" s="107" t="s">
        <v>31</v>
      </c>
      <c r="C20" s="107" t="s">
        <v>32</v>
      </c>
      <c r="D20" s="108">
        <v>142.5</v>
      </c>
      <c r="E20" s="108">
        <v>328</v>
      </c>
      <c r="F20" s="109"/>
    </row>
    <row r="21" spans="1:6" s="110" customFormat="1" x14ac:dyDescent="0.25">
      <c r="A21" s="106" t="s">
        <v>45</v>
      </c>
      <c r="B21" s="107" t="s">
        <v>46</v>
      </c>
      <c r="C21" s="107" t="s">
        <v>32</v>
      </c>
      <c r="D21" s="108">
        <v>195</v>
      </c>
      <c r="E21" s="108">
        <v>500</v>
      </c>
      <c r="F21" s="109"/>
    </row>
    <row r="22" spans="1:6" s="110" customFormat="1" x14ac:dyDescent="0.25">
      <c r="A22" s="106" t="s">
        <v>69</v>
      </c>
      <c r="B22" s="107" t="s">
        <v>70</v>
      </c>
      <c r="C22" s="107" t="s">
        <v>38</v>
      </c>
      <c r="D22" s="108">
        <v>312.2</v>
      </c>
      <c r="E22" s="108">
        <v>501.89</v>
      </c>
      <c r="F22" s="109"/>
    </row>
    <row r="23" spans="1:6" s="110" customFormat="1" x14ac:dyDescent="0.25">
      <c r="A23" s="106" t="s">
        <v>71</v>
      </c>
      <c r="B23" s="107"/>
      <c r="C23" s="107" t="s">
        <v>72</v>
      </c>
      <c r="D23" s="108">
        <v>128.74</v>
      </c>
      <c r="E23" s="108">
        <v>61.42</v>
      </c>
      <c r="F23" s="109"/>
    </row>
    <row r="24" spans="1:6" s="110" customFormat="1" x14ac:dyDescent="0.25">
      <c r="A24" s="106" t="s">
        <v>68</v>
      </c>
      <c r="B24" s="107"/>
      <c r="C24" s="107" t="s">
        <v>35</v>
      </c>
      <c r="D24" s="108">
        <v>353.59</v>
      </c>
      <c r="E24" s="108">
        <f>721.35-353.59</f>
        <v>367.76000000000005</v>
      </c>
      <c r="F24" s="109"/>
    </row>
    <row r="25" spans="1:6" s="14" customFormat="1" x14ac:dyDescent="0.25">
      <c r="A25" s="105" t="s">
        <v>47</v>
      </c>
      <c r="B25" s="103"/>
      <c r="C25" s="103"/>
      <c r="D25" s="104"/>
      <c r="E25" s="104"/>
      <c r="F25" s="16"/>
    </row>
    <row r="26" spans="1:6" s="14" customFormat="1" x14ac:dyDescent="0.25">
      <c r="A26" s="106" t="s">
        <v>47</v>
      </c>
      <c r="B26" s="107" t="s">
        <v>26</v>
      </c>
      <c r="C26" s="107" t="s">
        <v>27</v>
      </c>
      <c r="D26" s="108">
        <v>862.81</v>
      </c>
      <c r="E26" s="108">
        <v>1137.19</v>
      </c>
      <c r="F26" s="17"/>
    </row>
    <row r="27" spans="1:6" s="14" customFormat="1" x14ac:dyDescent="0.25">
      <c r="A27" s="106" t="s">
        <v>48</v>
      </c>
      <c r="B27" s="107" t="s">
        <v>26</v>
      </c>
      <c r="C27" s="107" t="s">
        <v>27</v>
      </c>
      <c r="D27" s="108">
        <v>2863.98</v>
      </c>
      <c r="E27" s="108">
        <v>5032.8599999999997</v>
      </c>
      <c r="F27" s="18"/>
    </row>
    <row r="28" spans="1:6" s="14" customFormat="1" x14ac:dyDescent="0.25">
      <c r="A28" s="106" t="s">
        <v>49</v>
      </c>
      <c r="B28" s="107" t="s">
        <v>50</v>
      </c>
      <c r="C28" s="107" t="s">
        <v>38</v>
      </c>
      <c r="D28" s="108">
        <v>456.36</v>
      </c>
      <c r="E28" s="108">
        <v>1037.1400000000001</v>
      </c>
      <c r="F28" s="18"/>
    </row>
    <row r="29" spans="1:6" s="14" customFormat="1" x14ac:dyDescent="0.25">
      <c r="A29" s="106" t="s">
        <v>51</v>
      </c>
      <c r="B29" s="107" t="s">
        <v>52</v>
      </c>
      <c r="C29" s="107" t="s">
        <v>38</v>
      </c>
      <c r="D29" s="108">
        <v>1561.97</v>
      </c>
      <c r="E29" s="108">
        <v>1430.88</v>
      </c>
      <c r="F29" s="18"/>
    </row>
    <row r="30" spans="1:6" s="14" customFormat="1" x14ac:dyDescent="0.25">
      <c r="A30" s="106" t="s">
        <v>53</v>
      </c>
      <c r="B30" s="107" t="s">
        <v>54</v>
      </c>
      <c r="C30" s="107" t="s">
        <v>55</v>
      </c>
      <c r="D30" s="108">
        <v>251.32</v>
      </c>
      <c r="E30" s="108">
        <v>254.54</v>
      </c>
      <c r="F30" s="18"/>
    </row>
    <row r="31" spans="1:6" s="14" customFormat="1" x14ac:dyDescent="0.25">
      <c r="A31" s="106" t="s">
        <v>56</v>
      </c>
      <c r="B31" s="107" t="s">
        <v>57</v>
      </c>
      <c r="C31" s="107" t="s">
        <v>41</v>
      </c>
      <c r="D31" s="108">
        <v>409</v>
      </c>
      <c r="E31" s="108">
        <v>234.56</v>
      </c>
      <c r="F31" s="18"/>
    </row>
    <row r="32" spans="1:6" s="14" customFormat="1" x14ac:dyDescent="0.25">
      <c r="A32" s="106" t="s">
        <v>58</v>
      </c>
      <c r="B32" s="107"/>
      <c r="C32" s="107" t="s">
        <v>35</v>
      </c>
      <c r="D32" s="108">
        <v>588.26</v>
      </c>
      <c r="E32" s="108">
        <v>662.94</v>
      </c>
      <c r="F32" s="18"/>
    </row>
    <row r="33" spans="1:6" s="14" customFormat="1" x14ac:dyDescent="0.25">
      <c r="A33" s="106" t="s">
        <v>59</v>
      </c>
      <c r="B33" s="107" t="s">
        <v>60</v>
      </c>
      <c r="C33" s="107" t="s">
        <v>41</v>
      </c>
      <c r="D33" s="108">
        <v>566.54999999999995</v>
      </c>
      <c r="E33" s="108">
        <v>1275.01</v>
      </c>
      <c r="F33" s="18"/>
    </row>
    <row r="34" spans="1:6" s="14" customFormat="1" x14ac:dyDescent="0.25">
      <c r="A34" s="20"/>
      <c r="B34" s="21"/>
      <c r="C34" s="23" t="s">
        <v>73</v>
      </c>
      <c r="D34" s="24">
        <f>SUM(D4:D33)</f>
        <v>12273.239999999998</v>
      </c>
      <c r="E34" s="24">
        <f>SUM(E4:E33)</f>
        <v>73471.689999999988</v>
      </c>
      <c r="F34" s="16"/>
    </row>
  </sheetData>
  <mergeCells count="1">
    <mergeCell ref="D1:E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opLeftCell="A34" workbookViewId="0">
      <selection activeCell="C57" sqref="C57"/>
    </sheetView>
  </sheetViews>
  <sheetFormatPr defaultRowHeight="15" x14ac:dyDescent="0.25"/>
  <cols>
    <col min="1" max="1" width="62.140625" customWidth="1"/>
    <col min="2" max="2" width="12.140625" customWidth="1"/>
    <col min="3" max="3" width="15" customWidth="1"/>
  </cols>
  <sheetData>
    <row r="1" spans="1:3" ht="14.45" customHeight="1" x14ac:dyDescent="0.25">
      <c r="A1" s="248"/>
      <c r="B1" s="249"/>
      <c r="C1" s="250"/>
    </row>
    <row r="2" spans="1:3" ht="14.45" customHeight="1" x14ac:dyDescent="0.25">
      <c r="A2" s="251"/>
      <c r="B2" s="252"/>
      <c r="C2" s="253"/>
    </row>
    <row r="3" spans="1:3" ht="14.45" customHeight="1" x14ac:dyDescent="0.25">
      <c r="A3" s="251"/>
      <c r="B3" s="252"/>
      <c r="C3" s="253"/>
    </row>
    <row r="4" spans="1:3" ht="15.75" x14ac:dyDescent="0.25">
      <c r="A4" s="71"/>
      <c r="B4" s="36"/>
      <c r="C4" s="72"/>
    </row>
    <row r="5" spans="1:3" x14ac:dyDescent="0.25">
      <c r="A5" s="73" t="s">
        <v>85</v>
      </c>
      <c r="B5" s="39">
        <v>1100</v>
      </c>
      <c r="C5" s="72"/>
    </row>
    <row r="6" spans="1:3" x14ac:dyDescent="0.25">
      <c r="A6" s="73" t="s">
        <v>86</v>
      </c>
      <c r="B6" s="39">
        <v>1283.73</v>
      </c>
      <c r="C6" s="74"/>
    </row>
    <row r="7" spans="1:3" x14ac:dyDescent="0.25">
      <c r="A7" s="73" t="s">
        <v>87</v>
      </c>
      <c r="B7" s="41" t="s">
        <v>88</v>
      </c>
      <c r="C7" s="74"/>
    </row>
    <row r="8" spans="1:3" x14ac:dyDescent="0.25">
      <c r="A8" s="73" t="s">
        <v>89</v>
      </c>
      <c r="B8" s="42" t="s">
        <v>90</v>
      </c>
      <c r="C8" s="74"/>
    </row>
    <row r="9" spans="1:3" x14ac:dyDescent="0.25">
      <c r="A9" s="75"/>
      <c r="B9" s="44"/>
      <c r="C9" s="76"/>
    </row>
    <row r="10" spans="1:3" ht="30" x14ac:dyDescent="0.25">
      <c r="A10" s="77" t="s">
        <v>91</v>
      </c>
      <c r="B10" s="47" t="s">
        <v>92</v>
      </c>
      <c r="C10" s="78" t="s">
        <v>93</v>
      </c>
    </row>
    <row r="11" spans="1:3" x14ac:dyDescent="0.25">
      <c r="A11" s="254" t="s">
        <v>94</v>
      </c>
      <c r="B11" s="255"/>
      <c r="C11" s="256"/>
    </row>
    <row r="12" spans="1:3" x14ac:dyDescent="0.25">
      <c r="A12" s="257"/>
      <c r="B12" s="258"/>
      <c r="C12" s="259"/>
    </row>
    <row r="13" spans="1:3" x14ac:dyDescent="0.25">
      <c r="A13" s="260" t="s">
        <v>95</v>
      </c>
      <c r="B13" s="261"/>
      <c r="C13" s="262"/>
    </row>
    <row r="14" spans="1:3" x14ac:dyDescent="0.25">
      <c r="A14" s="79" t="s">
        <v>96</v>
      </c>
      <c r="B14" s="50"/>
      <c r="C14" s="80">
        <f>B6</f>
        <v>1283.73</v>
      </c>
    </row>
    <row r="15" spans="1:3" x14ac:dyDescent="0.25">
      <c r="A15" s="79" t="s">
        <v>97</v>
      </c>
      <c r="B15" s="52">
        <v>0.2</v>
      </c>
      <c r="C15" s="80">
        <v>0</v>
      </c>
    </row>
    <row r="16" spans="1:3" x14ac:dyDescent="0.25">
      <c r="A16" s="79" t="s">
        <v>98</v>
      </c>
      <c r="B16" s="52">
        <v>0.4</v>
      </c>
      <c r="C16" s="80">
        <v>0</v>
      </c>
    </row>
    <row r="17" spans="1:3" x14ac:dyDescent="0.25">
      <c r="A17" s="79" t="s">
        <v>99</v>
      </c>
      <c r="B17" s="50">
        <v>0</v>
      </c>
      <c r="C17" s="80">
        <v>0</v>
      </c>
    </row>
    <row r="18" spans="1:3" x14ac:dyDescent="0.25">
      <c r="A18" s="81" t="s">
        <v>100</v>
      </c>
      <c r="B18" s="54"/>
      <c r="C18" s="82">
        <f>SUM(C14:C17)</f>
        <v>1283.73</v>
      </c>
    </row>
    <row r="19" spans="1:3" x14ac:dyDescent="0.25">
      <c r="A19" s="83"/>
      <c r="B19" s="57"/>
      <c r="C19" s="84"/>
    </row>
    <row r="20" spans="1:3" x14ac:dyDescent="0.25">
      <c r="A20" s="260" t="s">
        <v>101</v>
      </c>
      <c r="B20" s="261"/>
      <c r="C20" s="262"/>
    </row>
    <row r="21" spans="1:3" x14ac:dyDescent="0.25">
      <c r="A21" s="263" t="s">
        <v>102</v>
      </c>
      <c r="B21" s="264"/>
      <c r="C21" s="265"/>
    </row>
    <row r="22" spans="1:3" x14ac:dyDescent="0.25">
      <c r="A22" s="79" t="s">
        <v>103</v>
      </c>
      <c r="B22" s="59">
        <v>0.2</v>
      </c>
      <c r="C22" s="80">
        <f>B22*C$18</f>
        <v>256.74600000000004</v>
      </c>
    </row>
    <row r="23" spans="1:3" x14ac:dyDescent="0.25">
      <c r="A23" s="79" t="s">
        <v>104</v>
      </c>
      <c r="B23" s="59">
        <v>0.08</v>
      </c>
      <c r="C23" s="80">
        <f>B23*C$18</f>
        <v>102.69840000000001</v>
      </c>
    </row>
    <row r="24" spans="1:3" x14ac:dyDescent="0.25">
      <c r="A24" s="79" t="s">
        <v>105</v>
      </c>
      <c r="B24" s="59">
        <v>1.4999999999999999E-2</v>
      </c>
      <c r="C24" s="80">
        <f t="shared" ref="C24:C30" si="0">B24*C$18</f>
        <v>19.255949999999999</v>
      </c>
    </row>
    <row r="25" spans="1:3" x14ac:dyDescent="0.25">
      <c r="A25" s="79" t="s">
        <v>106</v>
      </c>
      <c r="B25" s="59">
        <v>0.01</v>
      </c>
      <c r="C25" s="80">
        <f t="shared" si="0"/>
        <v>12.837300000000001</v>
      </c>
    </row>
    <row r="26" spans="1:3" x14ac:dyDescent="0.25">
      <c r="A26" s="79" t="s">
        <v>107</v>
      </c>
      <c r="B26" s="59">
        <v>2E-3</v>
      </c>
      <c r="C26" s="80">
        <f t="shared" si="0"/>
        <v>2.5674600000000001</v>
      </c>
    </row>
    <row r="27" spans="1:3" x14ac:dyDescent="0.25">
      <c r="A27" s="79" t="s">
        <v>108</v>
      </c>
      <c r="B27" s="59">
        <v>6.0000000000000001E-3</v>
      </c>
      <c r="C27" s="80">
        <f t="shared" si="0"/>
        <v>7.7023800000000007</v>
      </c>
    </row>
    <row r="28" spans="1:3" x14ac:dyDescent="0.25">
      <c r="A28" s="79" t="s">
        <v>109</v>
      </c>
      <c r="B28" s="59">
        <v>2.5000000000000001E-2</v>
      </c>
      <c r="C28" s="80">
        <f t="shared" si="0"/>
        <v>32.093250000000005</v>
      </c>
    </row>
    <row r="29" spans="1:3" x14ac:dyDescent="0.25">
      <c r="A29" s="79" t="s">
        <v>110</v>
      </c>
      <c r="B29" s="59">
        <v>0.03</v>
      </c>
      <c r="C29" s="80">
        <f t="shared" si="0"/>
        <v>38.511899999999997</v>
      </c>
    </row>
    <row r="30" spans="1:3" x14ac:dyDescent="0.25">
      <c r="A30" s="79" t="s">
        <v>111</v>
      </c>
      <c r="B30" s="59">
        <v>0.01</v>
      </c>
      <c r="C30" s="80">
        <f t="shared" si="0"/>
        <v>12.837300000000001</v>
      </c>
    </row>
    <row r="31" spans="1:3" x14ac:dyDescent="0.25">
      <c r="A31" s="85" t="s">
        <v>112</v>
      </c>
      <c r="B31" s="61">
        <f>SUM(B22:B30)</f>
        <v>0.37800000000000011</v>
      </c>
      <c r="C31" s="86">
        <f>SUM(C22:C30)</f>
        <v>485.24994000000004</v>
      </c>
    </row>
    <row r="32" spans="1:3" x14ac:dyDescent="0.25">
      <c r="A32" s="263" t="s">
        <v>113</v>
      </c>
      <c r="B32" s="264"/>
      <c r="C32" s="265"/>
    </row>
    <row r="33" spans="1:3" x14ac:dyDescent="0.25">
      <c r="A33" s="79" t="s">
        <v>114</v>
      </c>
      <c r="B33" s="59">
        <v>0</v>
      </c>
      <c r="C33" s="80">
        <f>B33*C$18</f>
        <v>0</v>
      </c>
    </row>
    <row r="34" spans="1:3" x14ac:dyDescent="0.25">
      <c r="A34" s="79" t="s">
        <v>115</v>
      </c>
      <c r="B34" s="59">
        <v>0</v>
      </c>
      <c r="C34" s="80">
        <f t="shared" ref="C34:C42" si="1">B34*C$18</f>
        <v>0</v>
      </c>
    </row>
    <row r="35" spans="1:3" x14ac:dyDescent="0.25">
      <c r="A35" s="79" t="s">
        <v>116</v>
      </c>
      <c r="B35" s="59">
        <v>7.0000000000000001E-3</v>
      </c>
      <c r="C35" s="80">
        <f t="shared" si="1"/>
        <v>8.98611</v>
      </c>
    </row>
    <row r="36" spans="1:3" x14ac:dyDescent="0.25">
      <c r="A36" s="79" t="s">
        <v>117</v>
      </c>
      <c r="B36" s="59">
        <v>8.3299999999999999E-2</v>
      </c>
      <c r="C36" s="80">
        <f t="shared" si="1"/>
        <v>106.934709</v>
      </c>
    </row>
    <row r="37" spans="1:3" x14ac:dyDescent="0.25">
      <c r="A37" s="79" t="s">
        <v>118</v>
      </c>
      <c r="B37" s="59">
        <v>5.0000000000000001E-4</v>
      </c>
      <c r="C37" s="80">
        <f t="shared" si="1"/>
        <v>0.64186500000000002</v>
      </c>
    </row>
    <row r="38" spans="1:3" x14ac:dyDescent="0.25">
      <c r="A38" s="79" t="s">
        <v>119</v>
      </c>
      <c r="B38" s="59">
        <v>5.5999999999999999E-3</v>
      </c>
      <c r="C38" s="80">
        <f t="shared" si="1"/>
        <v>7.1888880000000004</v>
      </c>
    </row>
    <row r="39" spans="1:3" x14ac:dyDescent="0.25">
      <c r="A39" s="79" t="s">
        <v>120</v>
      </c>
      <c r="B39" s="59">
        <v>0</v>
      </c>
      <c r="C39" s="80">
        <f t="shared" si="1"/>
        <v>0</v>
      </c>
    </row>
    <row r="40" spans="1:3" x14ac:dyDescent="0.25">
      <c r="A40" s="79" t="s">
        <v>121</v>
      </c>
      <c r="B40" s="59">
        <v>8.0000000000000004E-4</v>
      </c>
      <c r="C40" s="80">
        <f t="shared" si="1"/>
        <v>1.0269840000000001</v>
      </c>
    </row>
    <row r="41" spans="1:3" x14ac:dyDescent="0.25">
      <c r="A41" s="79" t="s">
        <v>122</v>
      </c>
      <c r="B41" s="59">
        <v>7.8600000000000003E-2</v>
      </c>
      <c r="C41" s="80">
        <f t="shared" si="1"/>
        <v>100.901178</v>
      </c>
    </row>
    <row r="42" spans="1:3" x14ac:dyDescent="0.25">
      <c r="A42" s="79" t="s">
        <v>123</v>
      </c>
      <c r="B42" s="59">
        <v>2.0000000000000001E-4</v>
      </c>
      <c r="C42" s="80">
        <f t="shared" si="1"/>
        <v>0.25674600000000003</v>
      </c>
    </row>
    <row r="43" spans="1:3" x14ac:dyDescent="0.25">
      <c r="A43" s="85" t="s">
        <v>124</v>
      </c>
      <c r="B43" s="61">
        <f>SUM(B33:B42)</f>
        <v>0.17600000000000002</v>
      </c>
      <c r="C43" s="87">
        <f>SUM(C33:C42)</f>
        <v>225.93647999999999</v>
      </c>
    </row>
    <row r="44" spans="1:3" x14ac:dyDescent="0.25">
      <c r="A44" s="263" t="s">
        <v>125</v>
      </c>
      <c r="B44" s="264"/>
      <c r="C44" s="265"/>
    </row>
    <row r="45" spans="1:3" x14ac:dyDescent="0.25">
      <c r="A45" s="88" t="s">
        <v>126</v>
      </c>
      <c r="B45" s="59">
        <v>5.1499999999999997E-2</v>
      </c>
      <c r="C45" s="80">
        <f t="shared" ref="C45:C49" si="2">B45*C$18</f>
        <v>66.112094999999997</v>
      </c>
    </row>
    <row r="46" spans="1:3" x14ac:dyDescent="0.25">
      <c r="A46" s="88" t="s">
        <v>127</v>
      </c>
      <c r="B46" s="59">
        <v>1.1999999999999999E-3</v>
      </c>
      <c r="C46" s="80">
        <f t="shared" si="2"/>
        <v>1.540476</v>
      </c>
    </row>
    <row r="47" spans="1:3" x14ac:dyDescent="0.25">
      <c r="A47" s="88" t="s">
        <v>128</v>
      </c>
      <c r="B47" s="59">
        <v>2.8899999999999999E-2</v>
      </c>
      <c r="C47" s="80">
        <f t="shared" si="2"/>
        <v>37.099796999999995</v>
      </c>
    </row>
    <row r="48" spans="1:3" x14ac:dyDescent="0.25">
      <c r="A48" s="88" t="s">
        <v>129</v>
      </c>
      <c r="B48" s="59">
        <v>3.9699999999999999E-2</v>
      </c>
      <c r="C48" s="80">
        <f t="shared" si="2"/>
        <v>50.964081</v>
      </c>
    </row>
    <row r="49" spans="1:3" x14ac:dyDescent="0.25">
      <c r="A49" s="88" t="s">
        <v>130</v>
      </c>
      <c r="B49" s="59">
        <v>4.3E-3</v>
      </c>
      <c r="C49" s="80">
        <f t="shared" si="2"/>
        <v>5.5200389999999997</v>
      </c>
    </row>
    <row r="50" spans="1:3" x14ac:dyDescent="0.25">
      <c r="A50" s="85" t="s">
        <v>131</v>
      </c>
      <c r="B50" s="61">
        <f>SUM(B45:B49)</f>
        <v>0.12559999999999999</v>
      </c>
      <c r="C50" s="86">
        <f>SUM(C45:C49)</f>
        <v>161.23648799999998</v>
      </c>
    </row>
    <row r="51" spans="1:3" x14ac:dyDescent="0.25">
      <c r="A51" s="263" t="s">
        <v>132</v>
      </c>
      <c r="B51" s="264"/>
      <c r="C51" s="265"/>
    </row>
    <row r="52" spans="1:3" x14ac:dyDescent="0.25">
      <c r="A52" s="79" t="s">
        <v>133</v>
      </c>
      <c r="B52" s="59">
        <v>6.6500000000000004E-2</v>
      </c>
      <c r="C52" s="80">
        <f>B52*C$18</f>
        <v>85.368045000000009</v>
      </c>
    </row>
    <row r="53" spans="1:3" ht="29.25" x14ac:dyDescent="0.25">
      <c r="A53" s="89" t="s">
        <v>134</v>
      </c>
      <c r="B53" s="66">
        <v>4.5999999999999999E-3</v>
      </c>
      <c r="C53" s="90">
        <f t="shared" ref="C53" si="3">B53*C$18</f>
        <v>5.9051580000000001</v>
      </c>
    </row>
    <row r="54" spans="1:3" x14ac:dyDescent="0.25">
      <c r="A54" s="85" t="s">
        <v>124</v>
      </c>
      <c r="B54" s="61">
        <f>SUM(B52:B53)</f>
        <v>7.1099999999999997E-2</v>
      </c>
      <c r="C54" s="87">
        <f>SUM(C52:C53)</f>
        <v>91.273203000000009</v>
      </c>
    </row>
    <row r="55" spans="1:3" x14ac:dyDescent="0.25">
      <c r="A55" s="81" t="s">
        <v>135</v>
      </c>
      <c r="B55" s="68">
        <f>B54+B50+B43+B31</f>
        <v>0.75070000000000014</v>
      </c>
      <c r="C55" s="91">
        <f>C54+C50+C43+C31</f>
        <v>963.69611099999997</v>
      </c>
    </row>
    <row r="56" spans="1:3" x14ac:dyDescent="0.25">
      <c r="A56" s="266"/>
      <c r="B56" s="267"/>
      <c r="C56" s="268"/>
    </row>
    <row r="57" spans="1:3" x14ac:dyDescent="0.25">
      <c r="A57" s="269" t="s">
        <v>136</v>
      </c>
      <c r="B57" s="270"/>
      <c r="C57" s="92">
        <f>+C55+C18</f>
        <v>2247.4261109999998</v>
      </c>
    </row>
    <row r="58" spans="1:3" ht="15.75" thickBot="1" x14ac:dyDescent="0.3">
      <c r="A58" s="245"/>
      <c r="B58" s="246"/>
      <c r="C58" s="247"/>
    </row>
  </sheetData>
  <mergeCells count="12">
    <mergeCell ref="A58:C58"/>
    <mergeCell ref="A1:C3"/>
    <mergeCell ref="A11:C11"/>
    <mergeCell ref="A12:C12"/>
    <mergeCell ref="A13:C13"/>
    <mergeCell ref="A20:C20"/>
    <mergeCell ref="A21:C21"/>
    <mergeCell ref="A32:C32"/>
    <mergeCell ref="A44:C44"/>
    <mergeCell ref="A51:C51"/>
    <mergeCell ref="A56:C56"/>
    <mergeCell ref="A57:B5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opLeftCell="A40" workbookViewId="0">
      <selection activeCell="B23" sqref="B23"/>
    </sheetView>
  </sheetViews>
  <sheetFormatPr defaultRowHeight="15" x14ac:dyDescent="0.25"/>
  <cols>
    <col min="1" max="1" width="62.140625" customWidth="1"/>
    <col min="2" max="2" width="12.140625" customWidth="1"/>
    <col min="3" max="3" width="15" customWidth="1"/>
  </cols>
  <sheetData>
    <row r="1" spans="1:3" ht="14.45" customHeight="1" x14ac:dyDescent="0.25">
      <c r="A1" s="272"/>
      <c r="B1" s="272"/>
      <c r="C1" s="272"/>
    </row>
    <row r="2" spans="1:3" ht="14.45" customHeight="1" x14ac:dyDescent="0.25">
      <c r="A2" s="272"/>
      <c r="B2" s="272"/>
      <c r="C2" s="272"/>
    </row>
    <row r="3" spans="1:3" ht="14.45" customHeight="1" x14ac:dyDescent="0.25">
      <c r="A3" s="272"/>
      <c r="B3" s="272"/>
      <c r="C3" s="272"/>
    </row>
    <row r="4" spans="1:3" ht="14.45" customHeight="1" x14ac:dyDescent="0.25">
      <c r="A4" s="273"/>
      <c r="B4" s="273"/>
      <c r="C4" s="273"/>
    </row>
    <row r="5" spans="1:3" x14ac:dyDescent="0.25">
      <c r="A5" s="38" t="s">
        <v>85</v>
      </c>
      <c r="B5" s="39">
        <v>1100</v>
      </c>
      <c r="C5" s="37"/>
    </row>
    <row r="6" spans="1:3" x14ac:dyDescent="0.25">
      <c r="A6" s="38" t="s">
        <v>86</v>
      </c>
      <c r="B6" s="39">
        <v>1375.01</v>
      </c>
      <c r="C6" s="40"/>
    </row>
    <row r="7" spans="1:3" x14ac:dyDescent="0.25">
      <c r="A7" s="38" t="s">
        <v>87</v>
      </c>
      <c r="B7" s="41" t="s">
        <v>88</v>
      </c>
      <c r="C7" s="40"/>
    </row>
    <row r="8" spans="1:3" x14ac:dyDescent="0.25">
      <c r="A8" s="38" t="s">
        <v>89</v>
      </c>
      <c r="B8" s="42" t="s">
        <v>90</v>
      </c>
      <c r="C8" s="40"/>
    </row>
    <row r="9" spans="1:3" x14ac:dyDescent="0.25">
      <c r="A9" s="43"/>
      <c r="B9" s="44"/>
      <c r="C9" s="45"/>
    </row>
    <row r="10" spans="1:3" ht="30" x14ac:dyDescent="0.25">
      <c r="A10" s="46" t="s">
        <v>91</v>
      </c>
      <c r="B10" s="47" t="s">
        <v>92</v>
      </c>
      <c r="C10" s="48" t="s">
        <v>93</v>
      </c>
    </row>
    <row r="11" spans="1:3" x14ac:dyDescent="0.25">
      <c r="A11" s="274" t="s">
        <v>224</v>
      </c>
      <c r="B11" s="255"/>
      <c r="C11" s="255"/>
    </row>
    <row r="12" spans="1:3" x14ac:dyDescent="0.25">
      <c r="A12" s="258"/>
      <c r="B12" s="258"/>
      <c r="C12" s="258"/>
    </row>
    <row r="13" spans="1:3" x14ac:dyDescent="0.25">
      <c r="A13" s="261" t="s">
        <v>95</v>
      </c>
      <c r="B13" s="261"/>
      <c r="C13" s="261"/>
    </row>
    <row r="14" spans="1:3" x14ac:dyDescent="0.25">
      <c r="A14" s="49" t="s">
        <v>96</v>
      </c>
      <c r="B14" s="50"/>
      <c r="C14" s="51">
        <f>B6</f>
        <v>1375.01</v>
      </c>
    </row>
    <row r="15" spans="1:3" x14ac:dyDescent="0.25">
      <c r="A15" s="49" t="s">
        <v>97</v>
      </c>
      <c r="B15" s="52">
        <v>0.2</v>
      </c>
      <c r="C15" s="51">
        <v>0</v>
      </c>
    </row>
    <row r="16" spans="1:3" x14ac:dyDescent="0.25">
      <c r="A16" s="49" t="s">
        <v>98</v>
      </c>
      <c r="B16" s="52">
        <v>0.4</v>
      </c>
      <c r="C16" s="51">
        <v>0</v>
      </c>
    </row>
    <row r="17" spans="1:3" x14ac:dyDescent="0.25">
      <c r="A17" s="49" t="s">
        <v>99</v>
      </c>
      <c r="B17" s="50">
        <v>0</v>
      </c>
      <c r="C17" s="51">
        <v>0</v>
      </c>
    </row>
    <row r="18" spans="1:3" x14ac:dyDescent="0.25">
      <c r="A18" s="53" t="s">
        <v>100</v>
      </c>
      <c r="B18" s="54"/>
      <c r="C18" s="55">
        <f>SUM(C14:C17)</f>
        <v>1375.01</v>
      </c>
    </row>
    <row r="19" spans="1:3" x14ac:dyDescent="0.25">
      <c r="A19" s="56"/>
      <c r="B19" s="57"/>
      <c r="C19" s="58"/>
    </row>
    <row r="20" spans="1:3" x14ac:dyDescent="0.25">
      <c r="A20" s="261" t="s">
        <v>101</v>
      </c>
      <c r="B20" s="261"/>
      <c r="C20" s="261"/>
    </row>
    <row r="21" spans="1:3" x14ac:dyDescent="0.25">
      <c r="A21" s="264" t="s">
        <v>102</v>
      </c>
      <c r="B21" s="264"/>
      <c r="C21" s="264"/>
    </row>
    <row r="22" spans="1:3" x14ac:dyDescent="0.25">
      <c r="A22" s="49" t="s">
        <v>103</v>
      </c>
      <c r="B22" s="59">
        <v>0.2</v>
      </c>
      <c r="C22" s="51">
        <f>B22*C$18</f>
        <v>275.00200000000001</v>
      </c>
    </row>
    <row r="23" spans="1:3" x14ac:dyDescent="0.25">
      <c r="A23" s="49" t="s">
        <v>104</v>
      </c>
      <c r="B23" s="59">
        <v>0.08</v>
      </c>
      <c r="C23" s="51">
        <f>B23*C$18</f>
        <v>110.0008</v>
      </c>
    </row>
    <row r="24" spans="1:3" x14ac:dyDescent="0.25">
      <c r="A24" s="49" t="s">
        <v>105</v>
      </c>
      <c r="B24" s="59">
        <v>1.4999999999999999E-2</v>
      </c>
      <c r="C24" s="51">
        <f t="shared" ref="C24:C30" si="0">B24*C$18</f>
        <v>20.625149999999998</v>
      </c>
    </row>
    <row r="25" spans="1:3" x14ac:dyDescent="0.25">
      <c r="A25" s="49" t="s">
        <v>106</v>
      </c>
      <c r="B25" s="59">
        <v>0.01</v>
      </c>
      <c r="C25" s="51">
        <f t="shared" si="0"/>
        <v>13.7501</v>
      </c>
    </row>
    <row r="26" spans="1:3" x14ac:dyDescent="0.25">
      <c r="A26" s="49" t="s">
        <v>107</v>
      </c>
      <c r="B26" s="59">
        <v>2E-3</v>
      </c>
      <c r="C26" s="51">
        <f t="shared" si="0"/>
        <v>2.7500200000000001</v>
      </c>
    </row>
    <row r="27" spans="1:3" x14ac:dyDescent="0.25">
      <c r="A27" s="49" t="s">
        <v>108</v>
      </c>
      <c r="B27" s="59">
        <v>6.0000000000000001E-3</v>
      </c>
      <c r="C27" s="51">
        <f t="shared" si="0"/>
        <v>8.2500599999999995</v>
      </c>
    </row>
    <row r="28" spans="1:3" x14ac:dyDescent="0.25">
      <c r="A28" s="49" t="s">
        <v>109</v>
      </c>
      <c r="B28" s="59">
        <v>2.5000000000000001E-2</v>
      </c>
      <c r="C28" s="51">
        <f t="shared" si="0"/>
        <v>34.375250000000001</v>
      </c>
    </row>
    <row r="29" spans="1:3" x14ac:dyDescent="0.25">
      <c r="A29" s="49" t="s">
        <v>110</v>
      </c>
      <c r="B29" s="59">
        <v>0.03</v>
      </c>
      <c r="C29" s="51">
        <f t="shared" si="0"/>
        <v>41.250299999999996</v>
      </c>
    </row>
    <row r="30" spans="1:3" x14ac:dyDescent="0.25">
      <c r="A30" s="49" t="s">
        <v>111</v>
      </c>
      <c r="B30" s="59">
        <v>0.01</v>
      </c>
      <c r="C30" s="51">
        <f t="shared" si="0"/>
        <v>13.7501</v>
      </c>
    </row>
    <row r="31" spans="1:3" x14ac:dyDescent="0.25">
      <c r="A31" s="60" t="s">
        <v>112</v>
      </c>
      <c r="B31" s="61">
        <f>SUM(B22:B30)</f>
        <v>0.37800000000000011</v>
      </c>
      <c r="C31" s="62">
        <f>SUM(C22:C30)</f>
        <v>519.75378000000001</v>
      </c>
    </row>
    <row r="32" spans="1:3" x14ac:dyDescent="0.25">
      <c r="A32" s="264" t="s">
        <v>113</v>
      </c>
      <c r="B32" s="264"/>
      <c r="C32" s="264"/>
    </row>
    <row r="33" spans="1:3" x14ac:dyDescent="0.25">
      <c r="A33" s="49" t="s">
        <v>114</v>
      </c>
      <c r="B33" s="59">
        <v>0</v>
      </c>
      <c r="C33" s="51">
        <f>B33*C$18</f>
        <v>0</v>
      </c>
    </row>
    <row r="34" spans="1:3" x14ac:dyDescent="0.25">
      <c r="A34" s="49" t="s">
        <v>115</v>
      </c>
      <c r="B34" s="59">
        <v>0</v>
      </c>
      <c r="C34" s="51">
        <f t="shared" ref="C34:C42" si="1">B34*C$18</f>
        <v>0</v>
      </c>
    </row>
    <row r="35" spans="1:3" x14ac:dyDescent="0.25">
      <c r="A35" s="49" t="s">
        <v>116</v>
      </c>
      <c r="B35" s="59">
        <v>7.0000000000000001E-3</v>
      </c>
      <c r="C35" s="51">
        <f t="shared" si="1"/>
        <v>9.6250700000000009</v>
      </c>
    </row>
    <row r="36" spans="1:3" x14ac:dyDescent="0.25">
      <c r="A36" s="49" t="s">
        <v>117</v>
      </c>
      <c r="B36" s="59">
        <v>8.3299999999999999E-2</v>
      </c>
      <c r="C36" s="51">
        <f t="shared" si="1"/>
        <v>114.53833299999999</v>
      </c>
    </row>
    <row r="37" spans="1:3" x14ac:dyDescent="0.25">
      <c r="A37" s="49" t="s">
        <v>118</v>
      </c>
      <c r="B37" s="59">
        <v>5.0000000000000001E-4</v>
      </c>
      <c r="C37" s="51">
        <f t="shared" si="1"/>
        <v>0.68750500000000003</v>
      </c>
    </row>
    <row r="38" spans="1:3" x14ac:dyDescent="0.25">
      <c r="A38" s="49" t="s">
        <v>119</v>
      </c>
      <c r="B38" s="59">
        <v>5.5999999999999999E-3</v>
      </c>
      <c r="C38" s="51">
        <f t="shared" si="1"/>
        <v>7.700056</v>
      </c>
    </row>
    <row r="39" spans="1:3" x14ac:dyDescent="0.25">
      <c r="A39" s="49" t="s">
        <v>120</v>
      </c>
      <c r="B39" s="59">
        <v>0</v>
      </c>
      <c r="C39" s="51">
        <f t="shared" si="1"/>
        <v>0</v>
      </c>
    </row>
    <row r="40" spans="1:3" x14ac:dyDescent="0.25">
      <c r="A40" s="49" t="s">
        <v>121</v>
      </c>
      <c r="B40" s="59">
        <v>8.0000000000000004E-4</v>
      </c>
      <c r="C40" s="51">
        <f t="shared" si="1"/>
        <v>1.1000080000000001</v>
      </c>
    </row>
    <row r="41" spans="1:3" x14ac:dyDescent="0.25">
      <c r="A41" s="49" t="s">
        <v>122</v>
      </c>
      <c r="B41" s="59">
        <v>7.8600000000000003E-2</v>
      </c>
      <c r="C41" s="51">
        <f t="shared" si="1"/>
        <v>108.07578600000001</v>
      </c>
    </row>
    <row r="42" spans="1:3" x14ac:dyDescent="0.25">
      <c r="A42" s="49" t="s">
        <v>123</v>
      </c>
      <c r="B42" s="59">
        <v>2.0000000000000001E-4</v>
      </c>
      <c r="C42" s="51">
        <f t="shared" si="1"/>
        <v>0.27500200000000002</v>
      </c>
    </row>
    <row r="43" spans="1:3" x14ac:dyDescent="0.25">
      <c r="A43" s="60" t="s">
        <v>124</v>
      </c>
      <c r="B43" s="61">
        <f>SUM(B33:B42)</f>
        <v>0.17600000000000002</v>
      </c>
      <c r="C43" s="63">
        <f>SUM(C33:C42)</f>
        <v>242.00176000000002</v>
      </c>
    </row>
    <row r="44" spans="1:3" x14ac:dyDescent="0.25">
      <c r="A44" s="264" t="s">
        <v>125</v>
      </c>
      <c r="B44" s="264"/>
      <c r="C44" s="264"/>
    </row>
    <row r="45" spans="1:3" x14ac:dyDescent="0.25">
      <c r="A45" s="64" t="s">
        <v>126</v>
      </c>
      <c r="B45" s="59">
        <v>5.1499999999999997E-2</v>
      </c>
      <c r="C45" s="51">
        <f t="shared" ref="C45:C49" si="2">B45*C$18</f>
        <v>70.813014999999993</v>
      </c>
    </row>
    <row r="46" spans="1:3" x14ac:dyDescent="0.25">
      <c r="A46" s="64" t="s">
        <v>127</v>
      </c>
      <c r="B46" s="59">
        <v>1.1999999999999999E-3</v>
      </c>
      <c r="C46" s="51">
        <f t="shared" si="2"/>
        <v>1.6500119999999998</v>
      </c>
    </row>
    <row r="47" spans="1:3" x14ac:dyDescent="0.25">
      <c r="A47" s="64" t="s">
        <v>128</v>
      </c>
      <c r="B47" s="59">
        <v>2.8899999999999999E-2</v>
      </c>
      <c r="C47" s="51">
        <f t="shared" si="2"/>
        <v>39.737788999999999</v>
      </c>
    </row>
    <row r="48" spans="1:3" x14ac:dyDescent="0.25">
      <c r="A48" s="64" t="s">
        <v>129</v>
      </c>
      <c r="B48" s="59">
        <v>3.9699999999999999E-2</v>
      </c>
      <c r="C48" s="51">
        <f t="shared" si="2"/>
        <v>54.587896999999998</v>
      </c>
    </row>
    <row r="49" spans="1:3" x14ac:dyDescent="0.25">
      <c r="A49" s="64" t="s">
        <v>130</v>
      </c>
      <c r="B49" s="59">
        <v>4.3E-3</v>
      </c>
      <c r="C49" s="51">
        <f t="shared" si="2"/>
        <v>5.9125430000000003</v>
      </c>
    </row>
    <row r="50" spans="1:3" x14ac:dyDescent="0.25">
      <c r="A50" s="60" t="s">
        <v>131</v>
      </c>
      <c r="B50" s="61">
        <f>SUM(B45:B49)</f>
        <v>0.12559999999999999</v>
      </c>
      <c r="C50" s="62">
        <f>SUM(C45:C49)</f>
        <v>172.701256</v>
      </c>
    </row>
    <row r="51" spans="1:3" x14ac:dyDescent="0.25">
      <c r="A51" s="264" t="s">
        <v>132</v>
      </c>
      <c r="B51" s="264"/>
      <c r="C51" s="264"/>
    </row>
    <row r="52" spans="1:3" x14ac:dyDescent="0.25">
      <c r="A52" s="49" t="s">
        <v>133</v>
      </c>
      <c r="B52" s="59">
        <v>6.6500000000000004E-2</v>
      </c>
      <c r="C52" s="51">
        <f>B52*C$18</f>
        <v>91.438164999999998</v>
      </c>
    </row>
    <row r="53" spans="1:3" ht="29.25" x14ac:dyDescent="0.25">
      <c r="A53" s="65" t="s">
        <v>134</v>
      </c>
      <c r="B53" s="66">
        <v>4.5999999999999999E-3</v>
      </c>
      <c r="C53" s="67">
        <f t="shared" ref="C53" si="3">B53*C$18</f>
        <v>6.3250459999999995</v>
      </c>
    </row>
    <row r="54" spans="1:3" x14ac:dyDescent="0.25">
      <c r="A54" s="60" t="s">
        <v>124</v>
      </c>
      <c r="B54" s="61">
        <f>SUM(B52:B53)</f>
        <v>7.1099999999999997E-2</v>
      </c>
      <c r="C54" s="63">
        <f>SUM(C52:C53)</f>
        <v>97.763210999999998</v>
      </c>
    </row>
    <row r="55" spans="1:3" x14ac:dyDescent="0.25">
      <c r="A55" s="53" t="s">
        <v>135</v>
      </c>
      <c r="B55" s="68">
        <f>B54+B50+B43+B31</f>
        <v>0.75070000000000014</v>
      </c>
      <c r="C55" s="69">
        <f>C54+C50+C43+C31</f>
        <v>1032.2200069999999</v>
      </c>
    </row>
    <row r="56" spans="1:3" x14ac:dyDescent="0.25">
      <c r="A56" s="275"/>
      <c r="B56" s="267"/>
      <c r="C56" s="276"/>
    </row>
    <row r="57" spans="1:3" x14ac:dyDescent="0.25">
      <c r="A57" s="270" t="s">
        <v>136</v>
      </c>
      <c r="B57" s="270"/>
      <c r="C57" s="70">
        <f>C55+C18</f>
        <v>2407.2300070000001</v>
      </c>
    </row>
    <row r="58" spans="1:3" x14ac:dyDescent="0.25">
      <c r="A58" s="271"/>
      <c r="B58" s="271"/>
      <c r="C58" s="271"/>
    </row>
  </sheetData>
  <mergeCells count="12">
    <mergeCell ref="A58:C58"/>
    <mergeCell ref="A1:C4"/>
    <mergeCell ref="A11:C11"/>
    <mergeCell ref="A12:C12"/>
    <mergeCell ref="A13:C13"/>
    <mergeCell ref="A20:C20"/>
    <mergeCell ref="A21:C21"/>
    <mergeCell ref="A32:C32"/>
    <mergeCell ref="A44:C44"/>
    <mergeCell ref="A51:C51"/>
    <mergeCell ref="A56:C56"/>
    <mergeCell ref="A57:B5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F13" sqref="F13"/>
    </sheetView>
  </sheetViews>
  <sheetFormatPr defaultRowHeight="15" x14ac:dyDescent="0.25"/>
  <cols>
    <col min="1" max="1" width="15.140625" customWidth="1"/>
    <col min="2" max="2" width="41.140625" customWidth="1"/>
    <col min="3" max="3" width="12.28515625" bestFit="1" customWidth="1"/>
    <col min="4" max="4" width="12.28515625" customWidth="1"/>
    <col min="5" max="5" width="14" bestFit="1" customWidth="1"/>
    <col min="6" max="6" width="16" bestFit="1" customWidth="1"/>
  </cols>
  <sheetData>
    <row r="2" spans="1:6" x14ac:dyDescent="0.25">
      <c r="A2" s="163"/>
      <c r="B2" s="164"/>
      <c r="C2" s="40"/>
      <c r="D2" s="38"/>
      <c r="E2" s="166" t="s">
        <v>183</v>
      </c>
      <c r="F2" s="165">
        <v>44440</v>
      </c>
    </row>
    <row r="4" spans="1:6" x14ac:dyDescent="0.25">
      <c r="A4" s="255" t="s">
        <v>225</v>
      </c>
      <c r="B4" s="255"/>
      <c r="C4" s="255"/>
      <c r="D4" s="255"/>
      <c r="E4" s="255"/>
      <c r="F4" s="255"/>
    </row>
    <row r="5" spans="1:6" x14ac:dyDescent="0.25">
      <c r="A5" s="277"/>
      <c r="B5" s="278"/>
      <c r="C5" s="278"/>
      <c r="D5" s="278"/>
      <c r="E5" s="278"/>
      <c r="F5" s="279"/>
    </row>
    <row r="6" spans="1:6" x14ac:dyDescent="0.25">
      <c r="A6" s="159" t="s">
        <v>226</v>
      </c>
      <c r="B6" s="159" t="s">
        <v>12</v>
      </c>
      <c r="C6" s="159" t="s">
        <v>227</v>
      </c>
      <c r="D6" s="159" t="s">
        <v>13</v>
      </c>
      <c r="E6" s="159" t="s">
        <v>228</v>
      </c>
      <c r="F6" s="159" t="s">
        <v>229</v>
      </c>
    </row>
    <row r="7" spans="1:6" ht="47.25" customHeight="1" x14ac:dyDescent="0.25">
      <c r="A7" s="160" t="s">
        <v>2</v>
      </c>
      <c r="B7" s="161" t="s">
        <v>3</v>
      </c>
      <c r="C7" s="162" t="s">
        <v>174</v>
      </c>
      <c r="D7" s="162">
        <v>1</v>
      </c>
      <c r="E7" s="162">
        <v>2912.8</v>
      </c>
      <c r="F7" s="67">
        <f>D7*E7</f>
        <v>2912.8</v>
      </c>
    </row>
    <row r="8" spans="1:6" x14ac:dyDescent="0.25">
      <c r="A8" s="53" t="s">
        <v>230</v>
      </c>
      <c r="B8" s="54"/>
      <c r="C8" s="54"/>
      <c r="D8" s="54"/>
      <c r="E8" s="54"/>
      <c r="F8" s="55">
        <f>SUM(F7:F7)</f>
        <v>2912.8</v>
      </c>
    </row>
  </sheetData>
  <mergeCells count="2">
    <mergeCell ref="A4:F4"/>
    <mergeCell ref="A5:F5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opLeftCell="B1" workbookViewId="0">
      <selection activeCell="G18" sqref="G18"/>
    </sheetView>
  </sheetViews>
  <sheetFormatPr defaultRowHeight="15" x14ac:dyDescent="0.25"/>
  <cols>
    <col min="1" max="1" width="15.140625" customWidth="1"/>
    <col min="2" max="2" width="41.140625" customWidth="1"/>
    <col min="3" max="3" width="12.28515625" bestFit="1" customWidth="1"/>
    <col min="4" max="4" width="12.28515625" customWidth="1"/>
    <col min="5" max="5" width="14" bestFit="1" customWidth="1"/>
    <col min="6" max="6" width="16" bestFit="1" customWidth="1"/>
  </cols>
  <sheetData>
    <row r="2" spans="1:6" x14ac:dyDescent="0.25">
      <c r="A2" s="163"/>
      <c r="B2" s="164"/>
      <c r="C2" s="40"/>
      <c r="D2" s="38"/>
      <c r="E2" s="166" t="s">
        <v>183</v>
      </c>
      <c r="F2" s="165">
        <v>44440</v>
      </c>
    </row>
    <row r="4" spans="1:6" x14ac:dyDescent="0.25">
      <c r="A4" s="255" t="s">
        <v>231</v>
      </c>
      <c r="B4" s="255"/>
      <c r="C4" s="255"/>
      <c r="D4" s="255"/>
      <c r="E4" s="255"/>
      <c r="F4" s="255"/>
    </row>
    <row r="5" spans="1:6" x14ac:dyDescent="0.25">
      <c r="A5" s="277"/>
      <c r="B5" s="278"/>
      <c r="C5" s="278"/>
      <c r="D5" s="278"/>
      <c r="E5" s="278"/>
      <c r="F5" s="279"/>
    </row>
    <row r="6" spans="1:6" x14ac:dyDescent="0.25">
      <c r="A6" s="159" t="s">
        <v>226</v>
      </c>
      <c r="B6" s="159" t="s">
        <v>12</v>
      </c>
      <c r="C6" s="159" t="s">
        <v>227</v>
      </c>
      <c r="D6" s="159" t="s">
        <v>13</v>
      </c>
      <c r="E6" s="159" t="s">
        <v>228</v>
      </c>
      <c r="F6" s="159" t="s">
        <v>229</v>
      </c>
    </row>
    <row r="7" spans="1:6" ht="47.25" customHeight="1" x14ac:dyDescent="0.25">
      <c r="A7" s="160" t="s">
        <v>214</v>
      </c>
      <c r="B7" s="161" t="s">
        <v>215</v>
      </c>
      <c r="C7" s="162" t="s">
        <v>174</v>
      </c>
      <c r="D7" s="162">
        <v>1</v>
      </c>
      <c r="E7" s="162">
        <v>3685.44</v>
      </c>
      <c r="F7" s="67">
        <f>D7*E7</f>
        <v>3685.44</v>
      </c>
    </row>
    <row r="8" spans="1:6" x14ac:dyDescent="0.25">
      <c r="A8" s="53" t="s">
        <v>230</v>
      </c>
      <c r="B8" s="54"/>
      <c r="C8" s="54"/>
      <c r="D8" s="54"/>
      <c r="E8" s="54"/>
      <c r="F8" s="55">
        <f>SUM(F7:F7)</f>
        <v>3685.44</v>
      </c>
    </row>
  </sheetData>
  <mergeCells count="2">
    <mergeCell ref="A4:F4"/>
    <mergeCell ref="A5:F5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D11" sqref="D11"/>
    </sheetView>
  </sheetViews>
  <sheetFormatPr defaultRowHeight="15" x14ac:dyDescent="0.25"/>
  <cols>
    <col min="1" max="1" width="15.140625" customWidth="1"/>
    <col min="2" max="2" width="41.140625" customWidth="1"/>
    <col min="3" max="3" width="12.28515625" bestFit="1" customWidth="1"/>
    <col min="4" max="4" width="12.28515625" customWidth="1"/>
    <col min="5" max="5" width="14" bestFit="1" customWidth="1"/>
    <col min="6" max="6" width="16" bestFit="1" customWidth="1"/>
  </cols>
  <sheetData>
    <row r="2" spans="1:6" x14ac:dyDescent="0.25">
      <c r="A2" s="163"/>
      <c r="B2" s="164"/>
      <c r="C2" s="40"/>
      <c r="D2" s="38"/>
      <c r="E2" s="166" t="s">
        <v>183</v>
      </c>
      <c r="F2" s="165">
        <v>44440</v>
      </c>
    </row>
    <row r="4" spans="1:6" x14ac:dyDescent="0.25">
      <c r="A4" s="255" t="s">
        <v>233</v>
      </c>
      <c r="B4" s="255"/>
      <c r="C4" s="255"/>
      <c r="D4" s="255"/>
      <c r="E4" s="255"/>
      <c r="F4" s="255"/>
    </row>
    <row r="5" spans="1:6" x14ac:dyDescent="0.25">
      <c r="A5" s="277"/>
      <c r="B5" s="278"/>
      <c r="C5" s="278"/>
      <c r="D5" s="278"/>
      <c r="E5" s="278"/>
      <c r="F5" s="279"/>
    </row>
    <row r="6" spans="1:6" x14ac:dyDescent="0.25">
      <c r="A6" s="159" t="s">
        <v>226</v>
      </c>
      <c r="B6" s="159" t="s">
        <v>12</v>
      </c>
      <c r="C6" s="159" t="s">
        <v>227</v>
      </c>
      <c r="D6" s="159" t="s">
        <v>13</v>
      </c>
      <c r="E6" s="159" t="s">
        <v>228</v>
      </c>
      <c r="F6" s="159" t="s">
        <v>229</v>
      </c>
    </row>
    <row r="7" spans="1:6" ht="47.25" customHeight="1" x14ac:dyDescent="0.25">
      <c r="A7" s="160" t="s">
        <v>79</v>
      </c>
      <c r="B7" s="161" t="s">
        <v>80</v>
      </c>
      <c r="C7" s="162" t="s">
        <v>174</v>
      </c>
      <c r="D7" s="162">
        <v>1</v>
      </c>
      <c r="E7" s="162">
        <v>4023.36</v>
      </c>
      <c r="F7" s="67">
        <f>D7*E7</f>
        <v>4023.36</v>
      </c>
    </row>
    <row r="8" spans="1:6" x14ac:dyDescent="0.25">
      <c r="A8" s="53" t="s">
        <v>230</v>
      </c>
      <c r="B8" s="54"/>
      <c r="C8" s="54"/>
      <c r="D8" s="54"/>
      <c r="E8" s="54"/>
      <c r="F8" s="55">
        <f>SUM(F7:F7)</f>
        <v>4023.36</v>
      </c>
    </row>
  </sheetData>
  <mergeCells count="2">
    <mergeCell ref="A4:F4"/>
    <mergeCell ref="A5:F5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3</vt:i4>
      </vt:variant>
    </vt:vector>
  </HeadingPairs>
  <TitlesOfParts>
    <vt:vector size="15" baseType="lpstr">
      <vt:lpstr>PLANILHA ORÇAMENTÁRIA</vt:lpstr>
      <vt:lpstr>BDI</vt:lpstr>
      <vt:lpstr>MEMÓRIA DE CUSTO M²</vt:lpstr>
      <vt:lpstr>RELAÇÃO LOCAIS</vt:lpstr>
      <vt:lpstr>AUXILIAR DE COZINHA</vt:lpstr>
      <vt:lpstr>MONITOR</vt:lpstr>
      <vt:lpstr>SERVENTE</vt:lpstr>
      <vt:lpstr>AUX DE ESCRITORIO</vt:lpstr>
      <vt:lpstr>PEDREIRO</vt:lpstr>
      <vt:lpstr>CALCETEIRO</vt:lpstr>
      <vt:lpstr>MOTORISTA</vt:lpstr>
      <vt:lpstr>VIGIA</vt:lpstr>
      <vt:lpstr>'MEMÓRIA DE CUSTO M²'!Area_de_impressao</vt:lpstr>
      <vt:lpstr>'PLANILHA ORÇAMENTÁRIA'!Area_de_impressao</vt:lpstr>
      <vt:lpstr>'RELAÇÃO LOCAIS'!Area_de_impressao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</dc:creator>
  <cp:lastModifiedBy>Licitação</cp:lastModifiedBy>
  <cp:lastPrinted>2022-02-01T12:42:34Z</cp:lastPrinted>
  <dcterms:created xsi:type="dcterms:W3CDTF">2021-02-11T11:55:43Z</dcterms:created>
  <dcterms:modified xsi:type="dcterms:W3CDTF">2022-02-01T12:43:40Z</dcterms:modified>
</cp:coreProperties>
</file>